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5046E23-3B6A-49F1-A211-780A97B213AA}" xr6:coauthVersionLast="47" xr6:coauthVersionMax="47" xr10:uidLastSave="{00000000-0000-0000-0000-000000000000}"/>
  <bookViews>
    <workbookView xWindow="-108" yWindow="-108" windowWidth="23256" windowHeight="12576" xr2:uid="{00000000-000D-0000-FFFF-FFFF00000000}"/>
  </bookViews>
  <sheets>
    <sheet name="C-1" sheetId="1" r:id="rId1"/>
    <sheet name="Sheet1" sheetId="2" r:id="rId2"/>
  </sheets>
  <definedNames>
    <definedName name="_xlnm.Print_Area" localSheetId="0">'C-1'!$A$1:$E$115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D94" i="1"/>
  <c r="D45" i="1"/>
  <c r="C74" i="1"/>
  <c r="E89" i="1"/>
  <c r="E88" i="1"/>
  <c r="E87" i="1"/>
  <c r="E86" i="1"/>
  <c r="E85" i="1"/>
  <c r="E84" i="1"/>
  <c r="D89" i="1"/>
  <c r="D88" i="1"/>
  <c r="D87" i="1"/>
  <c r="D86" i="1"/>
  <c r="D85" i="1"/>
  <c r="D84" i="1"/>
  <c r="D81" i="1" l="1"/>
  <c r="D31" i="1"/>
  <c r="D30" i="1"/>
  <c r="D80" i="1" l="1"/>
  <c r="D79" i="1"/>
  <c r="D78" i="1"/>
  <c r="D77" i="1"/>
  <c r="D76" i="1"/>
  <c r="D50" i="1" l="1"/>
  <c r="D52" i="1"/>
  <c r="D51" i="1"/>
  <c r="D43" i="1"/>
  <c r="D46" i="1"/>
  <c r="D36" i="1"/>
  <c r="D35" i="1"/>
  <c r="C107" i="1" l="1"/>
  <c r="D44" i="1"/>
  <c r="D42" i="1"/>
  <c r="D41" i="1"/>
  <c r="D40" i="1"/>
  <c r="D25" i="1"/>
  <c r="D59" i="1"/>
  <c r="D58" i="1"/>
  <c r="D57" i="1"/>
  <c r="D56" i="1"/>
  <c r="D55" i="1"/>
  <c r="D24" i="1"/>
  <c r="D23" i="1"/>
  <c r="D22" i="1"/>
  <c r="D18" i="1"/>
  <c r="D16" i="1"/>
  <c r="D15" i="1"/>
  <c r="D14" i="1"/>
  <c r="D17" i="1"/>
  <c r="C100" i="1" l="1"/>
  <c r="C54" i="1" l="1"/>
  <c r="C21" i="1" l="1"/>
  <c r="C34" i="1" l="1"/>
  <c r="C61" i="1"/>
  <c r="C38" i="1" l="1"/>
  <c r="C67" i="1" l="1"/>
  <c r="C96" i="1"/>
  <c r="C13" i="1"/>
  <c r="C28" i="1" l="1"/>
  <c r="C12" i="1" s="1"/>
  <c r="C95" i="1" l="1"/>
  <c r="C10" i="1" l="1"/>
</calcChain>
</file>

<file path=xl/sharedStrings.xml><?xml version="1.0" encoding="utf-8"?>
<sst xmlns="http://schemas.openxmlformats.org/spreadsheetml/2006/main" count="142" uniqueCount="125">
  <si>
    <t>Punctaj maxim</t>
  </si>
  <si>
    <t>GHIDUL SOLICITANTULUI - ANEXA ETF</t>
  </si>
  <si>
    <t xml:space="preserve">OBIECTIVUL DE POLITICA 2 - PRIORITATEA DE INTERVENŢIE 3 - OBIECTIVUL DE POLITICĂ 2.1.A </t>
  </si>
  <si>
    <t>CREŞTEREA EFICIENŢEI ENERGETICE ÎN RÂNDUL CLĂDIRILOR REZIDENŢIALE</t>
  </si>
  <si>
    <t>Grila de evaluare tehnică şi financiară</t>
  </si>
  <si>
    <t>Nr. crt.
/subcrt</t>
  </si>
  <si>
    <t>Numărul gospodăriilor cu o clasificare a performanței energetice mai bună</t>
  </si>
  <si>
    <t>PUNCTAJ OBŢINUT (acordat de fiecare evaluator )</t>
  </si>
  <si>
    <t>CEREREA DE FINANȚARE NR. .........................................../ COD SMIS ...............................
SOLICITANT ...............................
CLĂDIREA (1/2/3/... . str. ........ nr. ......... bl. ............. scară: ....  ap. .... )
AMPLASAMENT: Localitatea București, Sectorul .... / Județul Ilfov,  Orașul ................. - CF nr. ................. emisă de ....................</t>
  </si>
  <si>
    <r>
      <t xml:space="preserve">CRITERIU/SUBCRITERIU
</t>
    </r>
    <r>
      <rPr>
        <b/>
        <i/>
        <sz val="10"/>
        <color theme="1"/>
        <rFont val="Calibri"/>
        <family val="2"/>
        <scheme val="minor"/>
      </rPr>
      <t>(se punctează cu zero dacă criteriul nu este îndeplinit sau este doar enunțat fără a fi documentat)</t>
    </r>
  </si>
  <si>
    <r>
      <t>Consumul anual specific de energie pentru incalzire (kwh/ m</t>
    </r>
    <r>
      <rPr>
        <b/>
        <vertAlign val="superscript"/>
        <sz val="10"/>
        <rFont val="Calibri"/>
        <family val="2"/>
        <scheme val="minor"/>
      </rPr>
      <t>2</t>
    </r>
    <r>
      <rPr>
        <b/>
        <sz val="10"/>
        <rFont val="Calibri"/>
        <family val="2"/>
        <scheme val="minor"/>
      </rPr>
      <t>, an)</t>
    </r>
  </si>
  <si>
    <t>Stadiul lucrarilor</t>
  </si>
  <si>
    <r>
      <t xml:space="preserve">Stadiul Documentația tehnico-economică:
</t>
    </r>
    <r>
      <rPr>
        <i/>
        <sz val="10"/>
        <rFont val="Calibri"/>
        <family val="2"/>
        <scheme val="minor"/>
      </rPr>
      <t>(se punctează stadiul cel mai avansat pe baza documentelor anexate la Cererea de finanțare)</t>
    </r>
  </si>
  <si>
    <t>Punctarea subcriteriului se face prin selectarea unei singure ipoteze și a punctajului aferent acesteia</t>
  </si>
  <si>
    <t>1.1</t>
  </si>
  <si>
    <t>1.2</t>
  </si>
  <si>
    <t>1.3</t>
  </si>
  <si>
    <t>1.4</t>
  </si>
  <si>
    <t>1.5</t>
  </si>
  <si>
    <t>1.6</t>
  </si>
  <si>
    <t>Punctajul criteriului este cumulativ</t>
  </si>
  <si>
    <t>2.</t>
  </si>
  <si>
    <t>Punctajul este cumulativ</t>
  </si>
  <si>
    <t>CONTRIBUȚIA PROIECTULUI LA REALIZAREA OBIECTIVELOR SPECIFICE</t>
  </si>
  <si>
    <t>TOTAL PUNCTAJ OBŢINUT (punctaj minim pentru selectarea proiectului = 50)</t>
  </si>
  <si>
    <t>EFICIENȚA UTILIZĂRII FONDURILOR EUROPENE</t>
  </si>
  <si>
    <r>
      <t xml:space="preserve">MATURITATEA PROIECTULUI 
</t>
    </r>
    <r>
      <rPr>
        <i/>
        <sz val="10"/>
        <rFont val="Calibri"/>
        <family val="2"/>
        <scheme val="minor"/>
      </rPr>
      <t>(stadiul de realizare a documentațiilor tehnice sau proiecte incepute)</t>
    </r>
  </si>
  <si>
    <t>4.</t>
  </si>
  <si>
    <t>3</t>
  </si>
  <si>
    <t>3.1.</t>
  </si>
  <si>
    <t>CALITATEA  PROIECTULUI si capacitatea de implementare a Solicitantului</t>
  </si>
  <si>
    <t>5</t>
  </si>
  <si>
    <t>5.1.</t>
  </si>
  <si>
    <t>5.2.</t>
  </si>
  <si>
    <t xml:space="preserve">CONTRIBUTIA PROIECTULUI LA TEME ORIZONTALE PRIN PROMOVAREA UNOR MASURI SUPLIMENTARE FATA DE CELE OBLIGATORII </t>
  </si>
  <si>
    <t>1.7</t>
  </si>
  <si>
    <t>NOTE/OBSERVATII ADRBI</t>
  </si>
  <si>
    <t xml:space="preserve">1.5.1. Ponderea locatarilor aflați în sărăcie energetică </t>
  </si>
  <si>
    <t>Punctajele obtinute la 1.5.1 si 1.5.2 sunt cumulative</t>
  </si>
  <si>
    <t>1.8</t>
  </si>
  <si>
    <t>4.1</t>
  </si>
  <si>
    <t>4.2</t>
  </si>
  <si>
    <t>Subcriteriile 4.1. șI 4.2  NU se cumuleaza</t>
  </si>
  <si>
    <t xml:space="preserve">Solicitantul are o strategie clară pentru implementarea proiectului, există o echipa de proiect dedicata cu o repartizare a sarcinilor, proceduri şi un calendar adecvat al implementarii?  </t>
  </si>
  <si>
    <t>a. Solicitantul prezintă Autorizația de construire si PT</t>
  </si>
  <si>
    <t>* cu excepția investițiilor care vizează instalarea de stații de alimentare/ reîncărcare electrică</t>
  </si>
  <si>
    <t>Impactul social</t>
  </si>
  <si>
    <t>Sursa de consum energetic</t>
  </si>
  <si>
    <t>pentru 60%</t>
  </si>
  <si>
    <t>pentru 50%</t>
  </si>
  <si>
    <t>pentru 41%</t>
  </si>
  <si>
    <t>pentru 40%</t>
  </si>
  <si>
    <t>pentru 31%</t>
  </si>
  <si>
    <t>pentru 50kWh/mp,an</t>
  </si>
  <si>
    <t>pentru 80 %</t>
  </si>
  <si>
    <t>pentru 70 %</t>
  </si>
  <si>
    <t>pentru 60 %</t>
  </si>
  <si>
    <t>pentru 50 %</t>
  </si>
  <si>
    <t>5.3.</t>
  </si>
  <si>
    <t>Prin proiect, pentru cladire sunt prevazute măsuri de eficientizare energetică ce conduc la îndeplinirea indicatorilor de program (reducerea consumului anual de energie primara este minimum 40%)</t>
  </si>
  <si>
    <t xml:space="preserve">Prin proiect, pentru cladire se propune instalarea unui sistem propriu de producție a energiei termice/ electrice dintr-o sursa regenerabila  pentru consum propriu al clădirii rezidențiale </t>
  </si>
  <si>
    <t>b. Proiectul prevede achizitii verzi pentru cladire</t>
  </si>
  <si>
    <t>c. Proiectul prevede implicarea  persoanelor vârstnice sau cu dizabilităţi  în calitate de angajaţi/colaboratori/voluntari la nivelul cladirii</t>
  </si>
  <si>
    <t>d.Proiectul prevede, prin solutiile tehnice propuse, integrarea principiilor LEVELS la nivelul cladirii</t>
  </si>
  <si>
    <t>Punctajul la nivel de proiect este  media aritmetica a punctajelor aferete fiecarei cladiri</t>
  </si>
  <si>
    <t>pt 12%</t>
  </si>
  <si>
    <t>pt 7%</t>
  </si>
  <si>
    <t>pentru 60kWh/mp,an</t>
  </si>
  <si>
    <t>p=((60-40)*(10-0)/(60-40))</t>
  </si>
  <si>
    <t>p=((50-30)(10-0)/ (50-30))</t>
  </si>
  <si>
    <t>p=((80-40)*(4-0)/(80-40))</t>
  </si>
  <si>
    <r>
      <t xml:space="preserve">pentru </t>
    </r>
    <r>
      <rPr>
        <sz val="10"/>
        <color theme="1"/>
        <rFont val="Calibri"/>
        <family val="2"/>
      </rPr>
      <t>&lt;</t>
    </r>
    <r>
      <rPr>
        <sz val="10"/>
        <color theme="1"/>
        <rFont val="Calibri"/>
        <family val="2"/>
        <scheme val="minor"/>
      </rPr>
      <t>40 %</t>
    </r>
  </si>
  <si>
    <t>pentru 30%</t>
  </si>
  <si>
    <t>In baza legii 226/2021</t>
  </si>
  <si>
    <t>p=((60-10)*(9-0)/(60-10))</t>
  </si>
  <si>
    <t>Punctarea subcriteriului se face prin utilizarea unei formule de interpolare liniara intre limitele de 0,66 euro/kWh/an si 1 euro/kWh/an cost investițional pe kWh economisit într-un an (CI) la nivel de clădire, iar pentru valoarea situată sub 0,66 euro/kWh clădirea va primi maximum de puncte aferent criteriului</t>
  </si>
  <si>
    <t>Punctajul la nivel de proiect este media aritmetică a punctajelor aferente fiecărei clădiri</t>
  </si>
  <si>
    <t xml:space="preserve"> p=("Rproiect" −"Rmin" )("Pmax")/(("Rmax" −"Rmin" ))  ""=  (1−0,66)*5/(1−0,66) = 5(puncte)   </t>
  </si>
  <si>
    <t>3.2</t>
  </si>
  <si>
    <t>3.3.</t>
  </si>
  <si>
    <r>
      <t xml:space="preserve">Ca urmare a realizării investiției, măsurile implementate conduc la </t>
    </r>
    <r>
      <rPr>
        <b/>
        <sz val="9"/>
        <color rgb="FF000000"/>
        <rFont val="Calibri"/>
        <family val="2"/>
        <scheme val="minor"/>
      </rPr>
      <t>un cost investițional pe kWh economisit într-un an (CI) de: CI = valoare totală a componentei (euro)/economia de energie primară rezultată pe parcursul unui an ca urmare a implementarii investiției (kwh)</t>
    </r>
    <r>
      <rPr>
        <sz val="8"/>
        <color rgb="FF000000"/>
        <rFont val="Calibri"/>
        <family val="2"/>
        <scheme val="minor"/>
      </rPr>
      <t> </t>
    </r>
  </si>
  <si>
    <r>
      <t>Reducerea anuală a emisiilor cu efect de seră, echivalent CO</t>
    </r>
    <r>
      <rPr>
        <b/>
        <vertAlign val="subscript"/>
        <sz val="10"/>
        <rFont val="Calibri"/>
        <family val="2"/>
        <scheme val="minor"/>
      </rPr>
      <t>2</t>
    </r>
    <r>
      <rPr>
        <b/>
        <sz val="10"/>
        <rFont val="Calibri"/>
        <family val="2"/>
        <scheme val="minor"/>
      </rPr>
      <t xml:space="preserve"> (to CO</t>
    </r>
    <r>
      <rPr>
        <b/>
        <vertAlign val="subscript"/>
        <sz val="10"/>
        <rFont val="Calibri"/>
        <family val="2"/>
        <scheme val="minor"/>
      </rPr>
      <t>2</t>
    </r>
    <r>
      <rPr>
        <b/>
        <sz val="10"/>
        <rFont val="Calibri"/>
        <family val="2"/>
        <scheme val="minor"/>
      </rPr>
      <t>/ an)</t>
    </r>
  </si>
  <si>
    <t>p=((90-30)*5/(90-30))</t>
  </si>
  <si>
    <t xml:space="preserve">Ponderea gospodăriilor din clădirea vizată de intervenție  racordate la sistemul centralizat de termoficare </t>
  </si>
  <si>
    <t>Punctajul la nivel de proiect este media aritmetică a punctajelor aferente fiecărei clădiri.</t>
  </si>
  <si>
    <t>Punctajul se acordă la nivel de proiect</t>
  </si>
  <si>
    <t>Contributia privata (a asociației de proprietari)  la cofinantarea cladirii din cadrul proiectului</t>
  </si>
  <si>
    <t>y = (x - x₁) * (y₂ - y₁) / (x₂ - x₁) ₁, unde y (punctajul primit) se determina , X valoarea contributiei beneficiarului, x1,x2 val minime si maxime ale contributiei, y1 si y2  valorile min si max ale punctajului. Limita minima a punctajului este 0, limita maxima a punctajului este 5. Contributia minima este 2% pentru care nu primeste punctaj, contributia maxima (pt care primeste punctaj MAXIM este 27%)</t>
  </si>
  <si>
    <t>pt 27%</t>
  </si>
  <si>
    <t>pt 22%</t>
  </si>
  <si>
    <t>pt. 2%</t>
  </si>
  <si>
    <t>p=((60-50)(5-0)/ (60-50))</t>
  </si>
  <si>
    <t>Prin proiect, pentru cladire sunt prevazute măsuri de intervenție ce conduc la un consumul anual specific de energie pentru încălzire de pâna la 60 kWh/mp,an</t>
  </si>
  <si>
    <t>pentru 55kWh/mp,an</t>
  </si>
  <si>
    <t>Contributia privata la valoarea cheltuielilor eligibile este mai mare de 2%</t>
  </si>
  <si>
    <t>Municipiul București</t>
  </si>
  <si>
    <t>Ilfov</t>
  </si>
  <si>
    <t>Complementaritatea cu alte investiții propuse/realizate prin PRBI 2021-2027/alte surse, programe de finanțare, in scopul reducerii de emisii GES</t>
  </si>
  <si>
    <t xml:space="preserve">Nivelul de renovare energetică propus </t>
  </si>
  <si>
    <t>Punctarea subcriteriului se face prin utilizarea unei formule de interpolare liniara. Pentru valori ale reducerii mai mici de 30% proiectul este neeligibil, pentru reducere cu 30% punctajul este 0 (ZERO) iar pentru reduceri mai mari de 50% se acorda 10 puncte. Intre 30% si 50% se aplica formula</t>
  </si>
  <si>
    <t xml:space="preserve">b. Solicitantul prezintă documentatia tehnico-economică minimă solicitată prin Ghid pentru faza DALI
</t>
  </si>
  <si>
    <t>d. Solicitantul prezinta Contractul de execuție a lucrărilor fără clauză suspensivă si Ordin de începere a lucrărilor dar lucrările nu sunt începute.</t>
  </si>
  <si>
    <t>e. Solicitantul prezintă Contractul de execuție a lucrărilor (cu clauză suspensivă) sau Acord cadru pentru lucrări.</t>
  </si>
  <si>
    <t>Solicitantul identifică şi detaliază posibilele riscuri în implementarea proiectului iar mecanismele de gestionare sunt clar definite si corespunzătoare. Obiectivele proiectului sunt clare şi pot fi atinse în perspectiva realizării proiectului. Activitățile proiectului sunt clar identificate şi detaliate şi strâns corelate în cadrul calendarului de realizare, cu atribuțiile membrilor echipei de proiect şi cu planificarea achizițiilor publice. Planificarea activităților  este logică şi fezabilă din perspectiva realizării acesteia. Rezultatele proiectului sunt corelate cu activitățile şi țintele stabilite şi sunt fezabile. Rezultatele sunt formulate în termeni cuantificabili, măsurabili şi verificabili. Planul de monitorizare a proiectului propus in cadrul CF este corelat cu planificarea activităților</t>
  </si>
  <si>
    <t>Cheltuielile au fost corect încadrate în categoria celor eligibile sau neeligibile, iar pragurile pentru anumite cheltuieli au fost respectate conform Ghidului solicitantului. Bugetul este complet şi corelat cu activitățile prevăzute, cu resursele materiale implicate în realizarea proiectului, cu rezultatele anticipate, cu calendarul de realizare şi cu planificarea achizițiilor publice. Bugetul este corelat cu devizul general al obiectivului de investiție. Lista de echipamente și/sau lucrări și/sau servicii cu încadrarea acestora pe secțiunea de cheltuieli eligibile/ ne-eligibile, inclusiv încadrarea in tipul de activitate A, B, C, alte activități.  (Anexa 11), este corelată cu costurile cuprinse în cadrul liniilor bugetare. Toate elementele cuprinse in lista de lucrări/ servicii/echipamente sunt clar identificate și detaliate. Achiziționarea lucrărilor/ serviciilor/ echipamentelor prevăzute în proiect este necesară și oportună, conform obiectivelor proiectului.</t>
  </si>
  <si>
    <t>Punctajul este la nivel de proiect pentru subcriteriile 5.1 și 5.2. Punctajul aferent subcriteriului 5.3 este media aritmetică a punctajelor aferente fiecărei clădiri.</t>
  </si>
  <si>
    <t>p=((procentul propus-procentul min)*(punctaj max-punctaj min))/(procentul max-procentul min)</t>
  </si>
  <si>
    <t>P=((procentul max-procentul propus)*(punctaj max-punctaj min))/(procentul max-procentul min)</t>
  </si>
  <si>
    <t>p=((valoare propusa-valoare min)*(punctaj max-punctaj min))/(val max-val min)</t>
  </si>
  <si>
    <t>Măsurile de intervenție conduc la reducerea emisiilor anuale de gaze cu efect de seră în atmosferă,  echivalent to CO2/an (reducerea emisiilor este minimum 30 %)</t>
  </si>
  <si>
    <t xml:space="preserve">Punctarea subcriteriului se face prin utilizarea unei formule de interpolare liniara intre limitele de 40 si 60% reducere. Daca reducerea depaseste 60%, cladirea va fi punctata cu maximum de puncte aferent subcriteriului. </t>
  </si>
  <si>
    <t>Punctarea subcriteriului se face prin utilizarea unei formule de interpolare liniara intre limitele de 10 și 60% pondere a locatarilor aflați în sărăcie energetică, iar pentru procentele de peste 60% pondere clădirea va primi maximum de puncte aferent subcriteriului</t>
  </si>
  <si>
    <t>1.5.2. Cladirea vizata prin proiect este localizată într-o zona marginalizata (conform Atlas Banca Mondială și/ sau strategii dezvoltare urbană integrată/ strategii de dezvoltare/ strategii tematice).</t>
  </si>
  <si>
    <t>Punctarea subcriteriului se face prin utilizarea unei formule de interpolare liniara intre limitele de 30 și 90% numărul gospodăriilor cu o clasificare a performanței energetice mai bună, iar pentru procentele de peste 90% pondere clădirea va primi maximum de puncte aferent subcriteriului</t>
  </si>
  <si>
    <t>a. Proiectul este complementar cu alte proiecte realizate de solicitant și care vizează: îmbunătățirea eficienței energetice, crearea/extinderea spații verzi, regenerare urbană, mobilitate urbană (zone pietonale, piste de biciclete etc).</t>
  </si>
  <si>
    <t>b. Proiectul este complementar cu alte proiecte realizate de solicitant și care vizează producerea energiei din surse regenerabile de energie.</t>
  </si>
  <si>
    <t xml:space="preserve">Punctarea subcriteriului se face prin utilizarea unei formule de interpolare liniara intre limitele 2% și 27%. </t>
  </si>
  <si>
    <t xml:space="preserve">Contribuția publică la valoarea cheltuielilor eligibile </t>
  </si>
  <si>
    <t>c. Solicitantul prezinta Ordin de începere și a efectuat lucrări de baza (minim 10% din valoarea investiției de bază - capitolul 4 din Devizul General)</t>
  </si>
  <si>
    <t>Valorile obținute se rotunjesc la două zecimale</t>
  </si>
  <si>
    <t>Punctarea subcriteriului se face prin utilizarea unei formule de interpolare liniara între limitele de 50 și 60% reducere pentru fiecare clădire . Pentru valori mai mici 50kwh/mp/an aferente consumului anual specific de energie pentru încălzire cladirea va primi maximum de puncte aferent subcriteriului</t>
  </si>
  <si>
    <t>Ponderea gospodăriilor racordate la sistemul centralizat de termoficare din clădirea vizată de intervenție.                       Punctarea subcriteriului se face prin utilizarea unei formule de interpolare liniara intre limitele de 40 si 80% pondere a gospodăriilor racordate la sistemul centralizat de termoficare din clădire, iar pentru procentele de peste 80% pondere cladirea va primi maximum de puncte aferent subcriteriului</t>
  </si>
  <si>
    <t>Contribuția publică la valoarea cheltuielilor eligibile este mai mare de 3% pentru proiectele din județul Ilfov și mai mare de 8% pentru proiectele din Municipiul București, până la 28% pentru Municipiul București și 23% pentru județul Ilfov.</t>
  </si>
  <si>
    <t xml:space="preserve">Punctarea subcriteriului se face prin utilizarea unei formule de interpolare liniara intre limitele 3% și până la 23% pentru județul Ilfov și  între limitele 8% și 28% pentru Municipiul București. </t>
  </si>
  <si>
    <t xml:space="preserve">a. Solutia propusa promoveaza principiul "Nature Based solutions - NBS" sau alte masuri suplimentare fata de cele minim obligatorii identificate in analiza DNSH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</si>
</sst>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59" x14ac:knownFonts="1">
    <font>
      <sz val="11"/>
      <color theme="1"/>
      <name val="Calibri"/>
      <family val="2"/>
      <scheme val="minor"/>
    </font>
    <font>
      <sz val="10"/>
      <color theme="1"/>
      <name val="Candara"/>
      <family val="2"/>
    </font>
    <font>
      <b/>
      <sz val="10"/>
      <color theme="1"/>
      <name val="Candara"/>
      <family val="2"/>
    </font>
    <font>
      <b/>
      <sz val="11"/>
      <color theme="1"/>
      <name val="Candara"/>
      <family val="2"/>
    </font>
    <font>
      <sz val="11"/>
      <color theme="1"/>
      <name val="Candara"/>
      <family val="2"/>
    </font>
    <font>
      <i/>
      <sz val="10"/>
      <color theme="1"/>
      <name val="Candara"/>
      <family val="2"/>
    </font>
    <font>
      <i/>
      <sz val="9"/>
      <color theme="1"/>
      <name val="Candara"/>
      <family val="2"/>
    </font>
    <font>
      <sz val="12"/>
      <color theme="1"/>
      <name val="Candara"/>
      <family val="2"/>
    </font>
    <font>
      <sz val="10"/>
      <color rgb="FFFF0000"/>
      <name val="Candara"/>
      <family val="2"/>
    </font>
    <font>
      <sz val="10"/>
      <name val="Candara"/>
      <family val="2"/>
    </font>
    <font>
      <sz val="9"/>
      <color rgb="FFFF0000"/>
      <name val="Candara"/>
      <family val="2"/>
    </font>
    <font>
      <sz val="9"/>
      <name val="Candara"/>
      <family val="2"/>
    </font>
    <font>
      <sz val="9"/>
      <name val="Candara"/>
      <family val="2"/>
      <charset val="238"/>
    </font>
    <font>
      <b/>
      <sz val="13"/>
      <color theme="1"/>
      <name val="Calibri"/>
      <family val="2"/>
      <scheme val="minor"/>
    </font>
    <font>
      <sz val="13"/>
      <color theme="1"/>
      <name val="Calibri"/>
      <family val="2"/>
      <scheme val="minor"/>
    </font>
    <font>
      <b/>
      <sz val="11"/>
      <color theme="1"/>
      <name val="Calibri"/>
      <family val="2"/>
      <scheme val="minor"/>
    </font>
    <font>
      <b/>
      <i/>
      <sz val="10"/>
      <color theme="1"/>
      <name val="Calibri"/>
      <family val="2"/>
      <scheme val="minor"/>
    </font>
    <font>
      <b/>
      <i/>
      <sz val="11"/>
      <color theme="1"/>
      <name val="Calibri"/>
      <family val="2"/>
      <scheme val="minor"/>
    </font>
    <font>
      <i/>
      <sz val="11"/>
      <color theme="1"/>
      <name val="Calibri"/>
      <family val="2"/>
      <scheme val="minor"/>
    </font>
    <font>
      <b/>
      <sz val="10"/>
      <color theme="1"/>
      <name val="Calibri"/>
      <family val="2"/>
      <scheme val="minor"/>
    </font>
    <font>
      <sz val="9"/>
      <name val="Calibri"/>
      <family val="2"/>
      <scheme val="minor"/>
    </font>
    <font>
      <sz val="9"/>
      <color rgb="FFFF0000"/>
      <name val="Calibri"/>
      <family val="2"/>
      <scheme val="minor"/>
    </font>
    <font>
      <i/>
      <sz val="9"/>
      <name val="Calibri"/>
      <family val="2"/>
      <scheme val="minor"/>
    </font>
    <font>
      <b/>
      <sz val="10"/>
      <name val="Calibri"/>
      <family val="2"/>
      <scheme val="minor"/>
    </font>
    <font>
      <i/>
      <sz val="10"/>
      <name val="Calibri"/>
      <family val="2"/>
      <scheme val="minor"/>
    </font>
    <font>
      <b/>
      <sz val="9"/>
      <name val="Calibri"/>
      <family val="2"/>
      <scheme val="minor"/>
    </font>
    <font>
      <sz val="9"/>
      <color theme="1"/>
      <name val="Calibri"/>
      <family val="2"/>
      <scheme val="minor"/>
    </font>
    <font>
      <b/>
      <sz val="9"/>
      <color theme="1"/>
      <name val="Calibri"/>
      <family val="2"/>
      <scheme val="minor"/>
    </font>
    <font>
      <b/>
      <vertAlign val="subscript"/>
      <sz val="10"/>
      <name val="Calibri"/>
      <family val="2"/>
      <scheme val="minor"/>
    </font>
    <font>
      <b/>
      <vertAlign val="superscript"/>
      <sz val="10"/>
      <name val="Calibri"/>
      <family val="2"/>
      <scheme val="minor"/>
    </font>
    <font>
      <b/>
      <sz val="12"/>
      <color theme="1"/>
      <name val="Calibri"/>
      <family val="2"/>
    </font>
    <font>
      <sz val="11"/>
      <color theme="1"/>
      <name val="Calibri"/>
      <family val="2"/>
    </font>
    <font>
      <i/>
      <sz val="12"/>
      <color theme="1"/>
      <name val="Calibri"/>
      <family val="2"/>
    </font>
    <font>
      <i/>
      <sz val="11"/>
      <color theme="1"/>
      <name val="Calibri"/>
      <family val="2"/>
    </font>
    <font>
      <sz val="12"/>
      <color theme="1"/>
      <name val="Calibri"/>
      <family val="2"/>
    </font>
    <font>
      <b/>
      <sz val="10"/>
      <name val="Calibri"/>
      <family val="2"/>
      <charset val="238"/>
      <scheme val="minor"/>
    </font>
    <font>
      <b/>
      <sz val="10"/>
      <name val="Candara"/>
      <family val="2"/>
      <charset val="238"/>
    </font>
    <font>
      <b/>
      <sz val="10"/>
      <color theme="1"/>
      <name val="Calibri"/>
      <family val="2"/>
      <charset val="238"/>
      <scheme val="minor"/>
    </font>
    <font>
      <b/>
      <sz val="9"/>
      <color theme="1"/>
      <name val="Calibri"/>
      <family val="2"/>
      <charset val="238"/>
      <scheme val="minor"/>
    </font>
    <font>
      <i/>
      <sz val="8"/>
      <name val="Calibri"/>
      <family val="2"/>
      <scheme val="minor"/>
    </font>
    <font>
      <b/>
      <sz val="10"/>
      <name val="Candara"/>
      <family val="2"/>
    </font>
    <font>
      <b/>
      <sz val="11"/>
      <color rgb="FFFF0000"/>
      <name val="Calibri"/>
      <family val="2"/>
      <scheme val="minor"/>
    </font>
    <font>
      <sz val="9"/>
      <color rgb="FF00B0F0"/>
      <name val="Calibri"/>
      <family val="2"/>
      <scheme val="minor"/>
    </font>
    <font>
      <sz val="10"/>
      <color theme="1"/>
      <name val="Calibri"/>
      <family val="2"/>
      <scheme val="minor"/>
    </font>
    <font>
      <sz val="10"/>
      <name val="Calibri"/>
      <family val="2"/>
      <scheme val="minor"/>
    </font>
    <font>
      <b/>
      <sz val="11"/>
      <name val="Calibri"/>
      <family val="2"/>
      <scheme val="minor"/>
    </font>
    <font>
      <sz val="10"/>
      <color rgb="FFFF0000"/>
      <name val="Calibri"/>
      <family val="2"/>
      <scheme val="minor"/>
    </font>
    <font>
      <i/>
      <sz val="9"/>
      <color rgb="FF0070C0"/>
      <name val="Candara"/>
      <family val="2"/>
    </font>
    <font>
      <i/>
      <sz val="9"/>
      <color rgb="FF0070C0"/>
      <name val="Calibri"/>
      <family val="2"/>
      <scheme val="minor"/>
    </font>
    <font>
      <sz val="8"/>
      <name val="Calibri"/>
      <family val="2"/>
      <scheme val="minor"/>
    </font>
    <font>
      <sz val="11"/>
      <name val="Calibri"/>
      <family val="2"/>
      <scheme val="minor"/>
    </font>
    <font>
      <sz val="10"/>
      <color theme="1"/>
      <name val="Calibri"/>
      <family val="2"/>
    </font>
    <font>
      <b/>
      <sz val="9"/>
      <color rgb="FF000000"/>
      <name val="Calibri"/>
      <family val="2"/>
      <scheme val="minor"/>
    </font>
    <font>
      <sz val="8"/>
      <color rgb="FF000000"/>
      <name val="Calibri"/>
      <family val="2"/>
      <scheme val="minor"/>
    </font>
    <font>
      <i/>
      <sz val="9"/>
      <color rgb="FF4472C4"/>
      <name val="Calibri"/>
      <family val="2"/>
      <scheme val="minor"/>
    </font>
    <font>
      <i/>
      <sz val="9"/>
      <color theme="4"/>
      <name val="Candara"/>
      <family val="2"/>
    </font>
    <font>
      <i/>
      <sz val="9"/>
      <color theme="4"/>
      <name val="Calibri"/>
      <family val="2"/>
      <scheme val="minor"/>
    </font>
    <font>
      <sz val="12"/>
      <color rgb="FF27344C"/>
      <name val="Calibri"/>
      <family val="2"/>
      <scheme val="minor"/>
    </font>
    <font>
      <b/>
      <sz val="9"/>
      <name val="Candara"/>
      <family val="2"/>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E2EFD9"/>
        <bgColor indexed="64"/>
      </patternFill>
    </fill>
    <fill>
      <patternFill patternType="solid">
        <fgColor rgb="FFFFFFFF"/>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diagonal/>
    </border>
    <border>
      <left/>
      <right/>
      <top style="thin">
        <color auto="1"/>
      </top>
      <bottom style="thin">
        <color indexed="64"/>
      </bottom>
      <diagonal/>
    </border>
    <border>
      <left/>
      <right/>
      <top/>
      <bottom style="thin">
        <color indexed="64"/>
      </bottom>
      <diagonal/>
    </border>
    <border>
      <left style="thin">
        <color auto="1"/>
      </left>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diagonal/>
    </border>
    <border>
      <left style="thin">
        <color auto="1"/>
      </left>
      <right/>
      <top/>
      <bottom style="medium">
        <color indexed="64"/>
      </bottom>
      <diagonal/>
    </border>
    <border>
      <left style="thin">
        <color auto="1"/>
      </left>
      <right/>
      <top style="thin">
        <color auto="1"/>
      </top>
      <bottom/>
      <diagonal/>
    </border>
    <border>
      <left/>
      <right/>
      <top/>
      <bottom style="medium">
        <color indexed="64"/>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3" fillId="0" borderId="0" xfId="0" applyFont="1" applyBorder="1" applyAlignment="1">
      <alignment horizontal="center"/>
    </xf>
    <xf numFmtId="0" fontId="7" fillId="0" borderId="0" xfId="0" applyFont="1" applyAlignment="1">
      <alignment horizontal="center"/>
    </xf>
    <xf numFmtId="0" fontId="8" fillId="3" borderId="0" xfId="0" applyFont="1" applyFill="1"/>
    <xf numFmtId="0" fontId="4" fillId="0" borderId="0" xfId="0" applyFont="1"/>
    <xf numFmtId="0" fontId="8" fillId="0" borderId="0" xfId="0" applyFont="1"/>
    <xf numFmtId="0" fontId="10" fillId="0" borderId="0" xfId="0" applyFont="1" applyAlignment="1">
      <alignment horizontal="center"/>
    </xf>
    <xf numFmtId="0" fontId="10" fillId="0" borderId="0" xfId="0" applyFont="1"/>
    <xf numFmtId="0" fontId="10" fillId="0" borderId="0" xfId="0" applyFont="1" applyAlignment="1">
      <alignment wrapText="1"/>
    </xf>
    <xf numFmtId="0" fontId="11" fillId="0" borderId="0" xfId="0" applyFont="1"/>
    <xf numFmtId="0" fontId="12" fillId="0" borderId="0" xfId="0" applyFont="1"/>
    <xf numFmtId="0" fontId="2"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6" fillId="0" borderId="0" xfId="0" applyFont="1" applyAlignment="1">
      <alignment wrapText="1"/>
    </xf>
    <xf numFmtId="0" fontId="1" fillId="0" borderId="0" xfId="0" applyFont="1" applyAlignment="1">
      <alignment wrapText="1"/>
    </xf>
    <xf numFmtId="0" fontId="1" fillId="0" borderId="0" xfId="0" applyFont="1" applyAlignment="1">
      <alignment horizontal="center"/>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xf numFmtId="1" fontId="15" fillId="5" borderId="20" xfId="0" applyNumberFormat="1" applyFont="1" applyFill="1" applyBorder="1" applyAlignment="1">
      <alignment horizontal="center" vertical="center" wrapText="1"/>
    </xf>
    <xf numFmtId="1" fontId="15" fillId="0" borderId="20" xfId="0" applyNumberFormat="1" applyFont="1" applyFill="1" applyBorder="1" applyAlignment="1">
      <alignment horizontal="center" vertical="center" wrapText="1"/>
    </xf>
    <xf numFmtId="1" fontId="15" fillId="2" borderId="26" xfId="0" applyNumberFormat="1" applyFont="1" applyFill="1" applyBorder="1" applyAlignment="1">
      <alignment horizontal="center" vertical="center" wrapText="1"/>
    </xf>
    <xf numFmtId="1" fontId="19" fillId="4" borderId="20" xfId="0" applyNumberFormat="1" applyFont="1" applyFill="1" applyBorder="1" applyAlignment="1">
      <alignment horizontal="center" vertical="center" wrapText="1"/>
    </xf>
    <xf numFmtId="0" fontId="20" fillId="0" borderId="1" xfId="0" applyFont="1" applyFill="1" applyBorder="1" applyAlignment="1">
      <alignment horizontal="left" vertical="top" wrapText="1"/>
    </xf>
    <xf numFmtId="1" fontId="20" fillId="0" borderId="12" xfId="0" applyNumberFormat="1" applyFont="1" applyFill="1" applyBorder="1" applyAlignment="1">
      <alignment horizontal="center" vertical="center" wrapText="1"/>
    </xf>
    <xf numFmtId="1" fontId="20" fillId="0" borderId="30" xfId="0" applyNumberFormat="1" applyFont="1" applyFill="1" applyBorder="1" applyAlignment="1">
      <alignment horizontal="center" vertical="center" wrapText="1"/>
    </xf>
    <xf numFmtId="0" fontId="20" fillId="3" borderId="1" xfId="0" applyFont="1" applyFill="1" applyBorder="1" applyAlignment="1">
      <alignment horizontal="left" vertical="top" wrapText="1"/>
    </xf>
    <xf numFmtId="1" fontId="20" fillId="0" borderId="15" xfId="0" applyNumberFormat="1" applyFont="1" applyFill="1" applyBorder="1" applyAlignment="1">
      <alignment horizontal="center" vertical="center" wrapText="1"/>
    </xf>
    <xf numFmtId="1" fontId="20" fillId="0" borderId="7" xfId="0" applyNumberFormat="1" applyFont="1" applyFill="1" applyBorder="1" applyAlignment="1">
      <alignment horizontal="center" vertical="center"/>
    </xf>
    <xf numFmtId="1" fontId="20" fillId="0" borderId="7" xfId="0" applyNumberFormat="1" applyFont="1" applyFill="1" applyBorder="1" applyAlignment="1">
      <alignment horizontal="center" vertical="center" wrapText="1"/>
    </xf>
    <xf numFmtId="0" fontId="30" fillId="0" borderId="0" xfId="0" applyFont="1" applyAlignment="1">
      <alignment horizontal="center"/>
    </xf>
    <xf numFmtId="0" fontId="32" fillId="0" borderId="0" xfId="0" applyFont="1" applyAlignment="1">
      <alignment horizontal="center"/>
    </xf>
    <xf numFmtId="0" fontId="34" fillId="0" borderId="0" xfId="0" applyFont="1" applyAlignment="1">
      <alignment horizontal="center"/>
    </xf>
    <xf numFmtId="1" fontId="20" fillId="0" borderId="23" xfId="0"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15" fillId="2" borderId="24" xfId="0" applyFont="1" applyFill="1" applyBorder="1" applyAlignment="1">
      <alignment horizontal="center" vertical="center" wrapText="1"/>
    </xf>
    <xf numFmtId="1" fontId="25" fillId="4" borderId="2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28"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wrapText="1"/>
    </xf>
    <xf numFmtId="1" fontId="19" fillId="4" borderId="7" xfId="0" applyNumberFormat="1" applyFont="1" applyFill="1" applyBorder="1" applyAlignment="1">
      <alignment horizontal="center" vertical="center" wrapText="1"/>
    </xf>
    <xf numFmtId="49" fontId="0" fillId="0" borderId="36" xfId="0" applyNumberFormat="1" applyBorder="1" applyAlignment="1">
      <alignment horizontal="center" vertical="center" wrapText="1"/>
    </xf>
    <xf numFmtId="49" fontId="0" fillId="0" borderId="37" xfId="0" applyNumberFormat="1" applyBorder="1" applyAlignment="1">
      <alignment horizontal="center" vertical="center" wrapText="1"/>
    </xf>
    <xf numFmtId="1" fontId="19" fillId="4" borderId="12" xfId="0" applyNumberFormat="1" applyFont="1" applyFill="1" applyBorder="1" applyAlignment="1">
      <alignment horizontal="center" vertical="center" wrapText="1"/>
    </xf>
    <xf numFmtId="0" fontId="22" fillId="3" borderId="1" xfId="0" applyFont="1" applyFill="1" applyBorder="1" applyAlignment="1">
      <alignment horizontal="left" vertical="top" wrapText="1"/>
    </xf>
    <xf numFmtId="1" fontId="20" fillId="3" borderId="8" xfId="0" applyNumberFormat="1" applyFont="1" applyFill="1" applyBorder="1" applyAlignment="1">
      <alignment horizontal="center" vertical="center"/>
    </xf>
    <xf numFmtId="1" fontId="20" fillId="0" borderId="17" xfId="0" applyNumberFormat="1" applyFont="1" applyFill="1" applyBorder="1" applyAlignment="1">
      <alignment horizontal="center" vertical="center" wrapText="1"/>
    </xf>
    <xf numFmtId="0" fontId="12" fillId="6" borderId="0" xfId="0" applyFont="1" applyFill="1"/>
    <xf numFmtId="49" fontId="0" fillId="3" borderId="37" xfId="0" applyNumberFormat="1" applyFill="1" applyBorder="1" applyAlignment="1">
      <alignment horizontal="center" vertical="center" wrapText="1"/>
    </xf>
    <xf numFmtId="0" fontId="12" fillId="3" borderId="0" xfId="0" applyFont="1" applyFill="1"/>
    <xf numFmtId="0" fontId="20" fillId="0" borderId="1" xfId="0" applyFont="1" applyBorder="1" applyAlignment="1">
      <alignment vertical="center" wrapText="1"/>
    </xf>
    <xf numFmtId="0" fontId="23" fillId="2" borderId="18" xfId="0" applyFont="1" applyFill="1" applyBorder="1" applyAlignment="1">
      <alignment horizontal="center" vertical="center"/>
    </xf>
    <xf numFmtId="1" fontId="23" fillId="2" borderId="20" xfId="0" applyNumberFormat="1" applyFont="1" applyFill="1" applyBorder="1" applyAlignment="1">
      <alignment horizontal="center" vertical="center" wrapText="1"/>
    </xf>
    <xf numFmtId="0" fontId="23" fillId="2" borderId="29" xfId="0" applyFont="1" applyFill="1" applyBorder="1" applyAlignment="1">
      <alignment horizontal="left" vertical="top" wrapText="1"/>
    </xf>
    <xf numFmtId="1" fontId="23" fillId="2" borderId="30" xfId="0" applyNumberFormat="1" applyFont="1" applyFill="1" applyBorder="1" applyAlignment="1">
      <alignment horizontal="center" vertical="center" wrapText="1"/>
    </xf>
    <xf numFmtId="49" fontId="19" fillId="2" borderId="18" xfId="0" applyNumberFormat="1" applyFont="1" applyFill="1" applyBorder="1" applyAlignment="1">
      <alignment horizontal="center" vertical="center"/>
    </xf>
    <xf numFmtId="49" fontId="23" fillId="4" borderId="11" xfId="0" applyNumberFormat="1" applyFont="1" applyFill="1" applyBorder="1" applyAlignment="1">
      <alignment horizontal="center" vertical="center"/>
    </xf>
    <xf numFmtId="0" fontId="23" fillId="4" borderId="22" xfId="0" applyFont="1" applyFill="1" applyBorder="1" applyAlignment="1">
      <alignment horizontal="justify" vertical="center" wrapText="1"/>
    </xf>
    <xf numFmtId="1" fontId="23" fillId="4" borderId="23" xfId="0" applyNumberFormat="1" applyFont="1" applyFill="1" applyBorder="1" applyAlignment="1">
      <alignment horizontal="center" vertical="center" wrapText="1"/>
    </xf>
    <xf numFmtId="0" fontId="25" fillId="4" borderId="1" xfId="0" applyFont="1" applyFill="1" applyBorder="1" applyAlignment="1">
      <alignment horizontal="left" vertical="top" wrapText="1"/>
    </xf>
    <xf numFmtId="2" fontId="20" fillId="3" borderId="1" xfId="0" applyNumberFormat="1" applyFont="1" applyFill="1" applyBorder="1" applyAlignment="1">
      <alignment vertical="center" wrapText="1"/>
    </xf>
    <xf numFmtId="1" fontId="20"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49" fontId="0" fillId="3" borderId="1" xfId="0" applyNumberFormat="1" applyFill="1" applyBorder="1" applyAlignment="1">
      <alignment horizontal="center" vertical="center" wrapText="1"/>
    </xf>
    <xf numFmtId="0" fontId="0" fillId="0" borderId="21" xfId="0" applyBorder="1" applyAlignment="1">
      <alignment horizontal="center" vertical="center"/>
    </xf>
    <xf numFmtId="1" fontId="20" fillId="3" borderId="2" xfId="0" applyNumberFormat="1" applyFont="1" applyFill="1" applyBorder="1" applyAlignment="1">
      <alignment horizontal="center" vertical="center"/>
    </xf>
    <xf numFmtId="1" fontId="25" fillId="4" borderId="7" xfId="0" applyNumberFormat="1" applyFont="1" applyFill="1" applyBorder="1" applyAlignment="1">
      <alignment horizontal="center" vertical="center"/>
    </xf>
    <xf numFmtId="0" fontId="15" fillId="2" borderId="38" xfId="0" applyFont="1" applyFill="1" applyBorder="1" applyAlignment="1">
      <alignment horizontal="center" vertical="center" wrapText="1"/>
    </xf>
    <xf numFmtId="2" fontId="26" fillId="3" borderId="1" xfId="0" applyNumberFormat="1" applyFont="1" applyFill="1" applyBorder="1" applyAlignment="1">
      <alignment vertical="center" wrapText="1"/>
    </xf>
    <xf numFmtId="0" fontId="40" fillId="2" borderId="14" xfId="0" applyFont="1" applyFill="1" applyBorder="1" applyAlignment="1">
      <alignment horizontal="left" vertical="top" wrapText="1"/>
    </xf>
    <xf numFmtId="1" fontId="23" fillId="2"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20" fillId="0" borderId="18" xfId="0" applyFont="1" applyFill="1" applyBorder="1" applyAlignment="1">
      <alignment horizontal="center" vertical="center"/>
    </xf>
    <xf numFmtId="0" fontId="11" fillId="0" borderId="5" xfId="0" applyFont="1" applyBorder="1"/>
    <xf numFmtId="0" fontId="23" fillId="2" borderId="29" xfId="0" applyFont="1" applyFill="1" applyBorder="1" applyAlignment="1">
      <alignment horizontal="justify" vertical="center" wrapText="1"/>
    </xf>
    <xf numFmtId="0" fontId="12" fillId="0" borderId="0" xfId="0" applyFont="1"/>
    <xf numFmtId="49" fontId="0" fillId="0" borderId="37" xfId="0" applyNumberFormat="1" applyBorder="1" applyAlignment="1">
      <alignment horizontal="center" vertical="center" wrapText="1"/>
    </xf>
    <xf numFmtId="49" fontId="0" fillId="0" borderId="33" xfId="0" applyNumberFormat="1" applyBorder="1" applyAlignment="1">
      <alignment horizontal="center" vertical="center" wrapText="1"/>
    </xf>
    <xf numFmtId="1" fontId="21" fillId="0" borderId="1" xfId="0" applyNumberFormat="1" applyFont="1" applyFill="1" applyBorder="1" applyAlignment="1">
      <alignment horizontal="center" vertical="center" wrapText="1"/>
    </xf>
    <xf numFmtId="1" fontId="41" fillId="2" borderId="26" xfId="0" applyNumberFormat="1" applyFont="1" applyFill="1" applyBorder="1" applyAlignment="1">
      <alignment horizontal="center" vertical="center" wrapText="1"/>
    </xf>
    <xf numFmtId="1" fontId="41" fillId="0" borderId="20"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22" fillId="0" borderId="22" xfId="0" applyNumberFormat="1" applyFont="1" applyFill="1" applyBorder="1" applyAlignment="1">
      <alignment horizontal="left" vertical="top" wrapText="1"/>
    </xf>
    <xf numFmtId="0" fontId="1" fillId="0" borderId="0" xfId="0" applyNumberFormat="1" applyFont="1" applyAlignment="1">
      <alignment horizontal="center" wrapText="1"/>
    </xf>
    <xf numFmtId="0" fontId="9" fillId="0" borderId="0" xfId="0" applyNumberFormat="1" applyFont="1" applyAlignment="1">
      <alignment wrapText="1"/>
    </xf>
    <xf numFmtId="0" fontId="9" fillId="0" borderId="0" xfId="0" applyNumberFormat="1" applyFont="1" applyAlignment="1">
      <alignment horizontal="center" wrapText="1"/>
    </xf>
    <xf numFmtId="0" fontId="22" fillId="0" borderId="35" xfId="0" applyNumberFormat="1" applyFont="1" applyFill="1" applyBorder="1" applyAlignment="1">
      <alignment horizontal="left" vertical="top" wrapText="1"/>
    </xf>
    <xf numFmtId="0" fontId="8" fillId="0" borderId="0" xfId="0" applyNumberFormat="1" applyFont="1" applyAlignment="1">
      <alignment wrapText="1"/>
    </xf>
    <xf numFmtId="0" fontId="1" fillId="0" borderId="0" xfId="0" applyNumberFormat="1" applyFont="1" applyAlignment="1">
      <alignment wrapText="1"/>
    </xf>
    <xf numFmtId="0" fontId="8" fillId="3" borderId="0" xfId="0" applyNumberFormat="1" applyFont="1" applyFill="1" applyAlignment="1">
      <alignment wrapText="1"/>
    </xf>
    <xf numFmtId="0" fontId="8" fillId="3" borderId="0" xfId="0" applyNumberFormat="1" applyFont="1" applyFill="1" applyAlignment="1">
      <alignment horizontal="center" wrapText="1"/>
    </xf>
    <xf numFmtId="0" fontId="8" fillId="0" borderId="0" xfId="0" applyNumberFormat="1" applyFont="1" applyAlignment="1">
      <alignment horizontal="center" wrapText="1"/>
    </xf>
    <xf numFmtId="0" fontId="9" fillId="3" borderId="0" xfId="0" applyNumberFormat="1" applyFont="1" applyFill="1" applyAlignment="1">
      <alignment wrapText="1"/>
    </xf>
    <xf numFmtId="0" fontId="9" fillId="3" borderId="0" xfId="0" applyNumberFormat="1" applyFont="1" applyFill="1" applyAlignment="1">
      <alignment horizontal="center" wrapText="1"/>
    </xf>
    <xf numFmtId="0" fontId="9" fillId="0" borderId="5" xfId="0" applyNumberFormat="1" applyFont="1" applyBorder="1" applyAlignment="1">
      <alignment wrapText="1"/>
    </xf>
    <xf numFmtId="0" fontId="9" fillId="0" borderId="5" xfId="0" applyNumberFormat="1" applyFont="1" applyBorder="1" applyAlignment="1">
      <alignment horizontal="center" wrapText="1"/>
    </xf>
    <xf numFmtId="0" fontId="12" fillId="7" borderId="0" xfId="0" applyFont="1" applyFill="1"/>
    <xf numFmtId="1" fontId="42" fillId="0" borderId="7" xfId="0" applyNumberFormat="1" applyFont="1" applyFill="1" applyBorder="1" applyAlignment="1">
      <alignment horizontal="center" vertical="center" wrapText="1"/>
    </xf>
    <xf numFmtId="1" fontId="20" fillId="3" borderId="23" xfId="0" applyNumberFormat="1" applyFont="1" applyFill="1" applyBorder="1" applyAlignment="1">
      <alignment horizontal="center" vertical="center"/>
    </xf>
    <xf numFmtId="0" fontId="43" fillId="0" borderId="0" xfId="0" applyNumberFormat="1" applyFont="1" applyAlignment="1">
      <alignment horizontal="left" wrapText="1"/>
    </xf>
    <xf numFmtId="0" fontId="44" fillId="0" borderId="0" xfId="0" applyNumberFormat="1" applyFont="1" applyAlignment="1">
      <alignment horizontal="left" wrapText="1"/>
    </xf>
    <xf numFmtId="0" fontId="44" fillId="0" borderId="0" xfId="0" applyNumberFormat="1" applyFont="1" applyAlignment="1">
      <alignment wrapText="1"/>
    </xf>
    <xf numFmtId="0" fontId="44" fillId="0" borderId="0" xfId="0" applyNumberFormat="1" applyFont="1" applyAlignment="1">
      <alignment horizontal="center" wrapText="1"/>
    </xf>
    <xf numFmtId="49" fontId="36" fillId="0" borderId="0" xfId="0" applyNumberFormat="1" applyFont="1" applyFill="1"/>
    <xf numFmtId="1" fontId="26" fillId="0" borderId="7" xfId="0" applyNumberFormat="1" applyFont="1" applyFill="1" applyBorder="1" applyAlignment="1">
      <alignment horizontal="center" vertical="center" wrapText="1"/>
    </xf>
    <xf numFmtId="1" fontId="20" fillId="0" borderId="32" xfId="0" applyNumberFormat="1" applyFont="1" applyFill="1" applyBorder="1" applyAlignment="1">
      <alignment horizontal="center" vertical="center" wrapText="1"/>
    </xf>
    <xf numFmtId="1" fontId="20" fillId="0" borderId="34" xfId="0" applyNumberFormat="1" applyFont="1" applyFill="1" applyBorder="1" applyAlignment="1">
      <alignment horizontal="center" vertical="center" wrapText="1"/>
    </xf>
    <xf numFmtId="1" fontId="25" fillId="4" borderId="1" xfId="0"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2" fontId="25" fillId="4" borderId="1" xfId="0" applyNumberFormat="1" applyFont="1" applyFill="1" applyBorder="1" applyAlignment="1">
      <alignment horizontal="left" vertical="top" wrapText="1"/>
    </xf>
    <xf numFmtId="2" fontId="20" fillId="0" borderId="1" xfId="0" applyNumberFormat="1" applyFont="1" applyFill="1" applyBorder="1" applyAlignment="1">
      <alignment horizontal="left" vertical="top" wrapText="1"/>
    </xf>
    <xf numFmtId="49" fontId="23" fillId="4" borderId="33" xfId="0" applyNumberFormat="1" applyFont="1" applyFill="1" applyBorder="1" applyAlignment="1">
      <alignment horizontal="center" vertical="center" wrapText="1"/>
    </xf>
    <xf numFmtId="0" fontId="44" fillId="0" borderId="0" xfId="0" applyNumberFormat="1" applyFont="1" applyBorder="1" applyAlignment="1">
      <alignment horizontal="left" wrapText="1"/>
    </xf>
    <xf numFmtId="0" fontId="46" fillId="0" borderId="0" xfId="0" applyNumberFormat="1" applyFont="1" applyAlignment="1">
      <alignment wrapText="1"/>
    </xf>
    <xf numFmtId="0" fontId="46" fillId="0" borderId="0" xfId="0" applyNumberFormat="1" applyFont="1" applyBorder="1" applyAlignment="1">
      <alignment wrapText="1"/>
    </xf>
    <xf numFmtId="0" fontId="44" fillId="0" borderId="0" xfId="0" applyNumberFormat="1" applyFont="1" applyBorder="1" applyAlignment="1">
      <alignment horizontal="center" wrapText="1"/>
    </xf>
    <xf numFmtId="0" fontId="43" fillId="0" borderId="0" xfId="0" applyNumberFormat="1" applyFont="1" applyBorder="1" applyAlignment="1">
      <alignment horizontal="center" wrapText="1"/>
    </xf>
    <xf numFmtId="0" fontId="43" fillId="0" borderId="0" xfId="0" applyNumberFormat="1" applyFont="1" applyAlignment="1">
      <alignment wrapText="1"/>
    </xf>
    <xf numFmtId="0" fontId="43" fillId="0" borderId="0" xfId="0" applyNumberFormat="1" applyFont="1" applyAlignment="1">
      <alignment horizontal="center" wrapText="1"/>
    </xf>
    <xf numFmtId="0" fontId="26" fillId="0" borderId="0" xfId="0" applyNumberFormat="1" applyFont="1" applyAlignment="1">
      <alignment wrapText="1"/>
    </xf>
    <xf numFmtId="0" fontId="43" fillId="3" borderId="0" xfId="0" applyNumberFormat="1" applyFont="1" applyFill="1" applyAlignment="1">
      <alignment wrapText="1"/>
    </xf>
    <xf numFmtId="0" fontId="43" fillId="3" borderId="0" xfId="0" applyNumberFormat="1" applyFont="1" applyFill="1" applyAlignment="1">
      <alignment horizontal="center" wrapText="1"/>
    </xf>
    <xf numFmtId="0" fontId="47" fillId="0" borderId="0" xfId="0" applyFont="1" applyAlignment="1">
      <alignment wrapText="1"/>
    </xf>
    <xf numFmtId="2" fontId="48" fillId="0" borderId="22" xfId="0" applyNumberFormat="1" applyFont="1" applyFill="1" applyBorder="1" applyAlignment="1">
      <alignment horizontal="left" vertical="top" wrapText="1"/>
    </xf>
    <xf numFmtId="0" fontId="48" fillId="0" borderId="2" xfId="0" applyFont="1" applyFill="1" applyBorder="1" applyAlignment="1">
      <alignment horizontal="left" vertical="center" wrapText="1"/>
    </xf>
    <xf numFmtId="2" fontId="48" fillId="0" borderId="1" xfId="0" applyNumberFormat="1" applyFont="1" applyFill="1" applyBorder="1" applyAlignment="1">
      <alignment horizontal="left" vertical="top" wrapText="1"/>
    </xf>
    <xf numFmtId="0" fontId="48" fillId="3" borderId="1" xfId="0" applyFont="1" applyFill="1" applyBorder="1" applyAlignment="1">
      <alignment horizontal="left" vertical="top" wrapText="1"/>
    </xf>
    <xf numFmtId="2" fontId="48" fillId="0" borderId="8" xfId="0" applyNumberFormat="1" applyFont="1" applyFill="1" applyBorder="1" applyAlignment="1">
      <alignment horizontal="left" vertical="top" wrapText="1"/>
    </xf>
    <xf numFmtId="0" fontId="48" fillId="3" borderId="19" xfId="0" applyFont="1" applyFill="1" applyBorder="1" applyAlignment="1">
      <alignment horizontal="left" vertical="top" wrapText="1"/>
    </xf>
    <xf numFmtId="2" fontId="25" fillId="0" borderId="16" xfId="0" applyNumberFormat="1" applyFont="1" applyFill="1" applyBorder="1" applyAlignment="1">
      <alignment horizontal="center" vertical="center"/>
    </xf>
    <xf numFmtId="2" fontId="25" fillId="0" borderId="21" xfId="0" applyNumberFormat="1" applyFont="1" applyFill="1" applyBorder="1" applyAlignment="1">
      <alignment horizontal="center" vertical="center"/>
    </xf>
    <xf numFmtId="49" fontId="19" fillId="2" borderId="37" xfId="0" applyNumberFormat="1" applyFont="1" applyFill="1" applyBorder="1" applyAlignment="1">
      <alignment horizontal="center" vertical="center" wrapText="1"/>
    </xf>
    <xf numFmtId="49" fontId="23" fillId="2" borderId="33" xfId="0" applyNumberFormat="1" applyFont="1" applyFill="1" applyBorder="1" applyAlignment="1">
      <alignment horizontal="center" vertical="center" wrapText="1"/>
    </xf>
    <xf numFmtId="2" fontId="23" fillId="2" borderId="39" xfId="0" applyNumberFormat="1" applyFont="1" applyFill="1" applyBorder="1" applyAlignment="1">
      <alignment horizontal="left" vertical="top" wrapText="1"/>
    </xf>
    <xf numFmtId="1" fontId="23" fillId="4" borderId="34" xfId="0" applyNumberFormat="1" applyFont="1" applyFill="1" applyBorder="1" applyAlignment="1">
      <alignment horizontal="center" vertical="center" wrapText="1"/>
    </xf>
    <xf numFmtId="0" fontId="1" fillId="0" borderId="0" xfId="0" applyFont="1" applyAlignment="1">
      <alignment horizontal="center"/>
    </xf>
    <xf numFmtId="0" fontId="39" fillId="3" borderId="0" xfId="0" applyNumberFormat="1" applyFont="1" applyFill="1" applyBorder="1" applyAlignment="1">
      <alignment horizontal="left" vertical="top" wrapText="1"/>
    </xf>
    <xf numFmtId="0" fontId="1" fillId="3" borderId="0" xfId="0" applyNumberFormat="1" applyFont="1" applyFill="1" applyAlignment="1">
      <alignment horizontal="center" wrapText="1"/>
    </xf>
    <xf numFmtId="49" fontId="50" fillId="3" borderId="1" xfId="0" applyNumberFormat="1" applyFont="1" applyFill="1" applyBorder="1" applyAlignment="1">
      <alignment horizontal="center" vertical="center" wrapText="1"/>
    </xf>
    <xf numFmtId="1" fontId="20" fillId="3" borderId="17" xfId="0" applyNumberFormat="1" applyFont="1" applyFill="1" applyBorder="1" applyAlignment="1">
      <alignment horizontal="center" vertical="center"/>
    </xf>
    <xf numFmtId="1" fontId="20" fillId="4" borderId="1"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0" fontId="11" fillId="0" borderId="0" xfId="0" applyFont="1" applyBorder="1"/>
    <xf numFmtId="0" fontId="0" fillId="3" borderId="0" xfId="0" applyFont="1" applyFill="1" applyAlignment="1">
      <alignment wrapText="1"/>
    </xf>
    <xf numFmtId="1" fontId="27" fillId="0" borderId="12" xfId="0" applyNumberFormat="1" applyFont="1" applyFill="1" applyBorder="1" applyAlignment="1">
      <alignment horizontal="center" vertical="center" wrapText="1"/>
    </xf>
    <xf numFmtId="0" fontId="20" fillId="3" borderId="14" xfId="0" applyFont="1" applyFill="1" applyBorder="1" applyAlignment="1">
      <alignment horizontal="left" vertical="top" wrapText="1"/>
    </xf>
    <xf numFmtId="1" fontId="26" fillId="0" borderId="40" xfId="0" applyNumberFormat="1" applyFont="1" applyFill="1" applyBorder="1" applyAlignment="1">
      <alignment horizontal="center" vertical="center" wrapText="1"/>
    </xf>
    <xf numFmtId="1" fontId="21" fillId="0" borderId="34" xfId="0" applyNumberFormat="1" applyFont="1" applyFill="1" applyBorder="1" applyAlignment="1">
      <alignment horizontal="center" vertical="center" wrapText="1"/>
    </xf>
    <xf numFmtId="49" fontId="0" fillId="3" borderId="27" xfId="0" applyNumberFormat="1" applyFill="1" applyBorder="1" applyAlignment="1">
      <alignment horizontal="center" vertical="center" wrapText="1"/>
    </xf>
    <xf numFmtId="1" fontId="20" fillId="3" borderId="41" xfId="0" applyNumberFormat="1" applyFont="1" applyFill="1" applyBorder="1" applyAlignment="1">
      <alignment horizontal="center" vertical="center"/>
    </xf>
    <xf numFmtId="2" fontId="25" fillId="3" borderId="21" xfId="0" applyNumberFormat="1" applyFont="1" applyFill="1" applyBorder="1" applyAlignment="1">
      <alignment horizontal="center" vertical="center"/>
    </xf>
    <xf numFmtId="0" fontId="25" fillId="3" borderId="31" xfId="0" applyFont="1" applyFill="1" applyBorder="1" applyAlignment="1">
      <alignment horizontal="left" vertical="center" wrapText="1"/>
    </xf>
    <xf numFmtId="49" fontId="0" fillId="3" borderId="0" xfId="0" applyNumberFormat="1" applyFill="1" applyBorder="1" applyAlignment="1">
      <alignment horizontal="center" vertical="center" wrapText="1"/>
    </xf>
    <xf numFmtId="4" fontId="51" fillId="3" borderId="0" xfId="0" applyNumberFormat="1" applyFont="1" applyFill="1" applyAlignment="1">
      <alignment horizontal="left" vertical="top" wrapText="1"/>
    </xf>
    <xf numFmtId="0" fontId="20" fillId="0" borderId="0" xfId="0" applyFont="1" applyFill="1" applyBorder="1" applyAlignment="1">
      <alignment horizontal="left" vertical="top" wrapText="1"/>
    </xf>
    <xf numFmtId="2" fontId="20" fillId="0" borderId="0" xfId="0" applyNumberFormat="1" applyFont="1" applyFill="1" applyBorder="1" applyAlignment="1">
      <alignment horizontal="left" vertical="top" wrapText="1"/>
    </xf>
    <xf numFmtId="1" fontId="20" fillId="0" borderId="42"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top" wrapText="1"/>
    </xf>
    <xf numFmtId="4" fontId="20" fillId="0" borderId="7" xfId="0" applyNumberFormat="1" applyFont="1" applyFill="1" applyBorder="1" applyAlignment="1">
      <alignment horizontal="center" vertical="center" wrapText="1"/>
    </xf>
    <xf numFmtId="49" fontId="27" fillId="4" borderId="28" xfId="0" applyNumberFormat="1" applyFont="1" applyFill="1" applyBorder="1" applyAlignment="1">
      <alignment horizontal="center" vertical="center" wrapText="1"/>
    </xf>
    <xf numFmtId="0" fontId="19" fillId="4" borderId="19" xfId="0" applyFont="1" applyFill="1" applyBorder="1" applyAlignment="1">
      <alignment horizontal="left" vertical="center" wrapText="1"/>
    </xf>
    <xf numFmtId="49" fontId="25" fillId="4" borderId="18" xfId="0" applyNumberFormat="1" applyFont="1" applyFill="1" applyBorder="1" applyAlignment="1">
      <alignment horizontal="center" vertical="center" wrapText="1"/>
    </xf>
    <xf numFmtId="0" fontId="23" fillId="4" borderId="19" xfId="0" applyFont="1" applyFill="1" applyBorder="1" applyAlignment="1">
      <alignment horizontal="justify" vertical="center" wrapText="1"/>
    </xf>
    <xf numFmtId="49" fontId="35" fillId="4" borderId="6" xfId="0" applyNumberFormat="1" applyFont="1" applyFill="1" applyBorder="1" applyAlignment="1">
      <alignment horizontal="center" vertical="center" wrapText="1"/>
    </xf>
    <xf numFmtId="0" fontId="23" fillId="4" borderId="1" xfId="0" applyFont="1" applyFill="1" applyBorder="1" applyAlignment="1">
      <alignment horizontal="justify" vertical="center" wrapText="1"/>
    </xf>
    <xf numFmtId="49" fontId="27" fillId="4" borderId="18" xfId="0" applyNumberFormat="1" applyFont="1" applyFill="1" applyBorder="1" applyAlignment="1">
      <alignment horizontal="center" vertical="center" wrapText="1"/>
    </xf>
    <xf numFmtId="49" fontId="38" fillId="4" borderId="6" xfId="0" applyNumberFormat="1" applyFont="1" applyFill="1" applyBorder="1" applyAlignment="1">
      <alignment horizontal="center" vertical="center" wrapText="1"/>
    </xf>
    <xf numFmtId="49" fontId="45" fillId="4" borderId="33" xfId="0" applyNumberFormat="1" applyFont="1" applyFill="1" applyBorder="1" applyAlignment="1">
      <alignment horizontal="center" vertical="center" wrapText="1"/>
    </xf>
    <xf numFmtId="2" fontId="23" fillId="4" borderId="1" xfId="0" applyNumberFormat="1" applyFont="1" applyFill="1" applyBorder="1" applyAlignment="1">
      <alignment horizontal="left" vertical="top" wrapText="1"/>
    </xf>
    <xf numFmtId="0" fontId="27" fillId="8" borderId="38" xfId="0" applyFont="1" applyFill="1" applyBorder="1" applyAlignment="1">
      <alignment horizontal="justify" vertical="center" wrapText="1"/>
    </xf>
    <xf numFmtId="0" fontId="54" fillId="9" borderId="38" xfId="0" applyFont="1" applyFill="1" applyBorder="1" applyAlignment="1">
      <alignment horizontal="justify" vertical="center" wrapText="1"/>
    </xf>
    <xf numFmtId="1" fontId="19" fillId="4" borderId="30" xfId="0" applyNumberFormat="1" applyFont="1" applyFill="1" applyBorder="1" applyAlignment="1">
      <alignment horizontal="center" vertical="center" wrapText="1"/>
    </xf>
    <xf numFmtId="1" fontId="25" fillId="4" borderId="15" xfId="0" applyNumberFormat="1" applyFont="1" applyFill="1" applyBorder="1" applyAlignment="1">
      <alignment horizontal="center" vertical="center" wrapText="1"/>
    </xf>
    <xf numFmtId="0" fontId="56" fillId="0" borderId="22" xfId="0" applyFont="1" applyFill="1" applyBorder="1" applyAlignment="1">
      <alignment horizontal="left" vertical="top" wrapText="1"/>
    </xf>
    <xf numFmtId="0" fontId="54" fillId="0" borderId="38" xfId="0" applyFont="1" applyBorder="1" applyAlignment="1">
      <alignment horizontal="justify" vertical="center" wrapText="1"/>
    </xf>
    <xf numFmtId="0" fontId="56" fillId="3" borderId="22" xfId="0" applyFont="1" applyFill="1" applyBorder="1" applyAlignment="1">
      <alignment horizontal="left" vertical="top" wrapText="1"/>
    </xf>
    <xf numFmtId="0" fontId="12" fillId="0" borderId="0" xfId="0" applyFont="1" applyAlignment="1">
      <alignment horizontal="left" vertical="center"/>
    </xf>
    <xf numFmtId="0" fontId="43" fillId="0" borderId="0" xfId="0" applyNumberFormat="1" applyFont="1" applyAlignment="1">
      <alignment horizontal="left" vertical="center" wrapText="1"/>
    </xf>
    <xf numFmtId="1" fontId="20" fillId="4" borderId="12" xfId="0" applyNumberFormat="1" applyFont="1" applyFill="1" applyBorder="1" applyAlignment="1">
      <alignment horizontal="center" vertical="center" wrapText="1"/>
    </xf>
    <xf numFmtId="4" fontId="51" fillId="3" borderId="1" xfId="0" applyNumberFormat="1" applyFont="1" applyFill="1" applyBorder="1" applyAlignment="1">
      <alignment horizontal="left" vertical="top" wrapText="1"/>
    </xf>
    <xf numFmtId="0" fontId="51" fillId="3" borderId="1" xfId="0" applyNumberFormat="1" applyFont="1" applyFill="1" applyBorder="1" applyAlignment="1">
      <alignment horizontal="center" wrapText="1"/>
    </xf>
    <xf numFmtId="9" fontId="51" fillId="3" borderId="1" xfId="0" applyNumberFormat="1" applyFont="1" applyFill="1" applyBorder="1" applyAlignment="1">
      <alignment horizontal="center" wrapText="1"/>
    </xf>
    <xf numFmtId="49" fontId="0" fillId="4" borderId="0" xfId="0" applyNumberFormat="1" applyFont="1" applyFill="1" applyBorder="1" applyAlignment="1">
      <alignment horizontal="center" vertical="center" wrapText="1"/>
    </xf>
    <xf numFmtId="0" fontId="20" fillId="0" borderId="0" xfId="0" applyNumberFormat="1" applyFont="1" applyAlignment="1">
      <alignment horizontal="left" wrapText="1"/>
    </xf>
    <xf numFmtId="164" fontId="51" fillId="3" borderId="0" xfId="0" applyNumberFormat="1" applyFont="1" applyFill="1" applyAlignment="1">
      <alignment horizontal="center" vertical="top" wrapText="1"/>
    </xf>
    <xf numFmtId="49" fontId="45" fillId="4" borderId="36" xfId="0" applyNumberFormat="1" applyFont="1" applyFill="1" applyBorder="1" applyAlignment="1">
      <alignment horizontal="center" vertical="center" wrapText="1"/>
    </xf>
    <xf numFmtId="4" fontId="51" fillId="3" borderId="0" xfId="0" applyNumberFormat="1" applyFont="1" applyFill="1" applyBorder="1" applyAlignment="1">
      <alignment horizontal="left" vertical="top" wrapText="1"/>
    </xf>
    <xf numFmtId="0" fontId="51" fillId="3" borderId="0" xfId="0" applyNumberFormat="1" applyFont="1" applyFill="1" applyBorder="1" applyAlignment="1">
      <alignment horizontal="center" wrapText="1"/>
    </xf>
    <xf numFmtId="0" fontId="26" fillId="9" borderId="38" xfId="0" applyFont="1" applyFill="1" applyBorder="1" applyAlignment="1">
      <alignment horizontal="justify" vertical="center" wrapText="1"/>
    </xf>
    <xf numFmtId="0" fontId="26" fillId="0" borderId="38" xfId="0" applyFont="1" applyBorder="1" applyAlignment="1">
      <alignment horizontal="justify" vertical="center" wrapText="1"/>
    </xf>
    <xf numFmtId="0" fontId="25" fillId="0" borderId="2" xfId="0" applyFont="1" applyFill="1" applyBorder="1" applyAlignment="1">
      <alignment horizontal="left" vertical="center" wrapText="1"/>
    </xf>
    <xf numFmtId="0" fontId="26" fillId="0" borderId="39" xfId="0" applyFont="1" applyBorder="1" applyAlignment="1">
      <alignment horizontal="justify" vertical="center" wrapText="1"/>
    </xf>
    <xf numFmtId="0" fontId="56" fillId="3" borderId="1" xfId="0" applyFont="1" applyFill="1" applyBorder="1" applyAlignment="1">
      <alignment horizontal="left" vertical="top" wrapText="1"/>
    </xf>
    <xf numFmtId="164" fontId="57" fillId="0" borderId="0" xfId="0" applyNumberFormat="1" applyFont="1"/>
    <xf numFmtId="0" fontId="58" fillId="4" borderId="1" xfId="0" applyFont="1" applyFill="1" applyBorder="1" applyAlignment="1">
      <alignment horizontal="left" vertical="center"/>
    </xf>
    <xf numFmtId="0" fontId="26" fillId="0" borderId="0" xfId="0" applyFont="1" applyAlignment="1">
      <alignment vertical="top" wrapText="1"/>
    </xf>
    <xf numFmtId="0" fontId="56" fillId="0" borderId="2" xfId="0" applyFont="1" applyFill="1" applyBorder="1" applyAlignment="1">
      <alignment horizontal="left" vertical="top" wrapText="1"/>
    </xf>
    <xf numFmtId="0" fontId="56" fillId="0" borderId="22" xfId="0" applyFont="1" applyFill="1" applyBorder="1" applyAlignment="1">
      <alignment horizontal="left" vertical="top" wrapText="1"/>
    </xf>
    <xf numFmtId="0" fontId="56" fillId="0" borderId="3" xfId="0" applyFont="1" applyFill="1" applyBorder="1" applyAlignment="1">
      <alignment horizontal="left" vertical="top" wrapText="1"/>
    </xf>
    <xf numFmtId="2" fontId="48" fillId="0" borderId="2" xfId="0" applyNumberFormat="1" applyFont="1" applyFill="1" applyBorder="1" applyAlignment="1">
      <alignment horizontal="left" vertical="top" wrapText="1"/>
    </xf>
    <xf numFmtId="2" fontId="48" fillId="0" borderId="22" xfId="0" applyNumberFormat="1" applyFont="1" applyFill="1" applyBorder="1" applyAlignment="1">
      <alignment horizontal="left" vertical="top" wrapText="1"/>
    </xf>
    <xf numFmtId="2" fontId="48" fillId="0" borderId="29" xfId="0" applyNumberFormat="1" applyFont="1" applyFill="1" applyBorder="1" applyAlignment="1">
      <alignment horizontal="left" vertical="top" wrapText="1"/>
    </xf>
    <xf numFmtId="0" fontId="54" fillId="9" borderId="10" xfId="0" applyFont="1" applyFill="1" applyBorder="1" applyAlignment="1">
      <alignment horizontal="left" vertical="center" wrapText="1"/>
    </xf>
    <xf numFmtId="0" fontId="54" fillId="9" borderId="43" xfId="0" applyFont="1" applyFill="1" applyBorder="1" applyAlignment="1">
      <alignment horizontal="left" vertical="center" wrapText="1"/>
    </xf>
    <xf numFmtId="0" fontId="1" fillId="3" borderId="35" xfId="0" applyNumberFormat="1" applyFont="1" applyFill="1" applyBorder="1" applyAlignment="1">
      <alignment wrapText="1"/>
    </xf>
    <xf numFmtId="0" fontId="0" fillId="0" borderId="0" xfId="0" applyAlignment="1">
      <alignment wrapText="1"/>
    </xf>
    <xf numFmtId="0" fontId="20" fillId="0" borderId="16" xfId="0" applyFont="1" applyFill="1" applyBorder="1" applyAlignment="1">
      <alignment horizontal="center" vertical="center"/>
    </xf>
    <xf numFmtId="0" fontId="20" fillId="0" borderId="21" xfId="0" applyFont="1" applyFill="1" applyBorder="1" applyAlignment="1">
      <alignment horizontal="center" vertical="center"/>
    </xf>
    <xf numFmtId="0" fontId="43" fillId="3" borderId="0" xfId="0" applyNumberFormat="1" applyFont="1" applyFill="1" applyAlignment="1">
      <alignment wrapText="1"/>
    </xf>
    <xf numFmtId="0" fontId="0" fillId="3" borderId="0" xfId="0" applyFont="1" applyFill="1" applyAlignment="1">
      <alignment wrapText="1"/>
    </xf>
    <xf numFmtId="49" fontId="35" fillId="0" borderId="16" xfId="0" applyNumberFormat="1"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0" fillId="0" borderId="25"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3" xfId="0" applyFont="1" applyFill="1" applyBorder="1" applyAlignment="1">
      <alignment horizontal="left" vertical="top" wrapText="1"/>
    </xf>
    <xf numFmtId="2" fontId="20" fillId="0" borderId="25" xfId="0" applyNumberFormat="1" applyFont="1" applyFill="1" applyBorder="1" applyAlignment="1">
      <alignment horizontal="left" vertical="top" wrapText="1"/>
    </xf>
    <xf numFmtId="2" fontId="20" fillId="0" borderId="22" xfId="0" applyNumberFormat="1"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3" xfId="0" applyFont="1" applyFill="1" applyBorder="1" applyAlignment="1">
      <alignment horizontal="left" vertical="top" wrapText="1"/>
    </xf>
    <xf numFmtId="0" fontId="30" fillId="0" borderId="9" xfId="0" applyFont="1" applyBorder="1" applyAlignment="1">
      <alignment horizontal="center"/>
    </xf>
    <xf numFmtId="0" fontId="30" fillId="0" borderId="10" xfId="0" applyFont="1" applyBorder="1" applyAlignment="1">
      <alignment horizontal="center"/>
    </xf>
    <xf numFmtId="0" fontId="30" fillId="0" borderId="4" xfId="0" applyFont="1" applyBorder="1" applyAlignment="1">
      <alignment horizontal="center" wrapText="1"/>
    </xf>
    <xf numFmtId="0" fontId="30" fillId="0" borderId="5" xfId="0" applyFont="1" applyBorder="1" applyAlignment="1">
      <alignment horizontal="center"/>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3" fillId="0" borderId="0" xfId="0" applyFont="1" applyAlignment="1">
      <alignment horizontal="center" vertical="center" wrapText="1"/>
    </xf>
    <xf numFmtId="0" fontId="55" fillId="0" borderId="2" xfId="0" applyFont="1" applyBorder="1" applyAlignment="1">
      <alignment horizontal="left" vertical="top" wrapText="1"/>
    </xf>
    <xf numFmtId="0" fontId="55" fillId="0" borderId="22" xfId="0" applyFont="1" applyBorder="1" applyAlignment="1">
      <alignment horizontal="left" vertical="top" wrapText="1"/>
    </xf>
    <xf numFmtId="0" fontId="55"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5"/>
  <sheetViews>
    <sheetView tabSelected="1" view="pageBreakPreview" topLeftCell="A27" zoomScale="96" zoomScaleNormal="75" zoomScaleSheetLayoutView="96" zoomScalePageLayoutView="145" workbookViewId="0">
      <selection activeCell="B35" sqref="B35"/>
    </sheetView>
  </sheetViews>
  <sheetFormatPr defaultColWidth="9.109375" defaultRowHeight="15.6" x14ac:dyDescent="0.3"/>
  <cols>
    <col min="1" max="1" width="8.77734375" style="6" customWidth="1"/>
    <col min="2" max="2" width="85.21875" style="1" customWidth="1"/>
    <col min="3" max="3" width="9.21875" style="1" customWidth="1"/>
    <col min="4" max="4" width="32" style="1" customWidth="1"/>
    <col min="5" max="5" width="44.44140625" style="22" customWidth="1"/>
    <col min="6" max="6" width="28.33203125" style="1" customWidth="1"/>
    <col min="7" max="16384" width="9.109375" style="1"/>
  </cols>
  <sheetData>
    <row r="1" spans="1:5" ht="16.2" thickBot="1" x14ac:dyDescent="0.35"/>
    <row r="2" spans="1:5" s="2" customFormat="1" ht="16.2" thickBot="1" x14ac:dyDescent="0.35">
      <c r="A2" s="36"/>
      <c r="B2" s="237" t="s">
        <v>1</v>
      </c>
      <c r="C2" s="238"/>
      <c r="E2" s="15"/>
    </row>
    <row r="3" spans="1:5" s="3" customFormat="1" ht="16.2" thickBot="1" x14ac:dyDescent="0.35">
      <c r="A3" s="36"/>
      <c r="B3" s="241" t="s">
        <v>2</v>
      </c>
      <c r="C3" s="242"/>
      <c r="D3" s="2"/>
      <c r="E3" s="15"/>
    </row>
    <row r="4" spans="1:5" s="4" customFormat="1" ht="20.100000000000001" customHeight="1" thickBot="1" x14ac:dyDescent="0.35">
      <c r="A4" s="37"/>
      <c r="B4" s="243" t="s">
        <v>3</v>
      </c>
      <c r="C4" s="243"/>
      <c r="E4" s="16"/>
    </row>
    <row r="5" spans="1:5" ht="61.8" customHeight="1" thickBot="1" x14ac:dyDescent="0.35">
      <c r="A5" s="38"/>
      <c r="B5" s="239" t="s">
        <v>8</v>
      </c>
      <c r="C5" s="240"/>
    </row>
    <row r="6" spans="1:5" ht="16.2" thickBot="1" x14ac:dyDescent="0.35">
      <c r="B6" s="5"/>
      <c r="C6" s="5"/>
    </row>
    <row r="7" spans="1:5" ht="31.5" customHeight="1" thickBot="1" x14ac:dyDescent="0.35">
      <c r="A7" s="225" t="s">
        <v>4</v>
      </c>
      <c r="B7" s="226"/>
      <c r="C7" s="226"/>
    </row>
    <row r="8" spans="1:5" s="8" customFormat="1" ht="29.4" thickBot="1" x14ac:dyDescent="0.35">
      <c r="A8" s="23" t="s">
        <v>5</v>
      </c>
      <c r="B8" s="24" t="s">
        <v>9</v>
      </c>
      <c r="C8" s="25" t="s">
        <v>0</v>
      </c>
      <c r="D8" s="1"/>
      <c r="E8" s="22"/>
    </row>
    <row r="9" spans="1:5" s="8" customFormat="1" ht="19.95" customHeight="1" thickBot="1" x14ac:dyDescent="0.35">
      <c r="A9" s="227" t="s">
        <v>24</v>
      </c>
      <c r="B9" s="228"/>
      <c r="C9" s="26"/>
      <c r="D9" s="1"/>
      <c r="E9" s="22"/>
    </row>
    <row r="10" spans="1:5" s="8" customFormat="1" ht="19.95" customHeight="1" thickBot="1" x14ac:dyDescent="0.35">
      <c r="A10" s="227" t="s">
        <v>7</v>
      </c>
      <c r="B10" s="228"/>
      <c r="C10" s="90">
        <f>C12+C67+C74+C95+C107</f>
        <v>100</v>
      </c>
      <c r="D10" s="1" t="s">
        <v>36</v>
      </c>
      <c r="E10" s="22"/>
    </row>
    <row r="11" spans="1:5" s="8" customFormat="1" ht="16.2" customHeight="1" thickBot="1" x14ac:dyDescent="0.35">
      <c r="A11" s="223"/>
      <c r="B11" s="224"/>
      <c r="C11" s="27"/>
      <c r="D11" s="91"/>
      <c r="E11" s="91"/>
    </row>
    <row r="12" spans="1:5" s="8" customFormat="1" ht="52.2" customHeight="1" thickBot="1" x14ac:dyDescent="0.35">
      <c r="A12" s="77">
        <v>1</v>
      </c>
      <c r="B12" s="43" t="s">
        <v>23</v>
      </c>
      <c r="C12" s="89">
        <f>C13+C21+C28+C34+C38+C49+C54+C61</f>
        <v>54</v>
      </c>
      <c r="D12" s="91"/>
      <c r="E12" s="91"/>
    </row>
    <row r="13" spans="1:5" ht="31.8" customHeight="1" thickBot="1" x14ac:dyDescent="0.35">
      <c r="A13" s="169" t="s">
        <v>14</v>
      </c>
      <c r="B13" s="170" t="s">
        <v>98</v>
      </c>
      <c r="C13" s="28">
        <f>C14</f>
        <v>10</v>
      </c>
      <c r="D13" s="92" t="s">
        <v>68</v>
      </c>
      <c r="E13" s="109" t="s">
        <v>106</v>
      </c>
    </row>
    <row r="14" spans="1:5" s="13" customFormat="1" ht="24" customHeight="1" x14ac:dyDescent="0.3">
      <c r="A14" s="45"/>
      <c r="B14" s="229" t="s">
        <v>59</v>
      </c>
      <c r="C14" s="30">
        <v>10</v>
      </c>
      <c r="D14" s="110">
        <f>((60-40)*(10-0)/(60-40))</f>
        <v>10</v>
      </c>
      <c r="E14" s="110" t="s">
        <v>48</v>
      </c>
    </row>
    <row r="15" spans="1:5" s="13" customFormat="1" ht="15.6" customHeight="1" x14ac:dyDescent="0.3">
      <c r="A15" s="49"/>
      <c r="B15" s="230"/>
      <c r="C15" s="39">
        <v>5</v>
      </c>
      <c r="D15" s="110">
        <f>((50-40)*(10-0)/(60-40))</f>
        <v>5</v>
      </c>
      <c r="E15" s="110" t="s">
        <v>49</v>
      </c>
    </row>
    <row r="16" spans="1:5" s="13" customFormat="1" ht="15.6" customHeight="1" x14ac:dyDescent="0.3">
      <c r="A16" s="49"/>
      <c r="B16" s="230"/>
      <c r="C16" s="39">
        <v>1</v>
      </c>
      <c r="D16" s="110">
        <f>((41-40)*(10-0)/(60-40))</f>
        <v>0.5</v>
      </c>
      <c r="E16" s="110" t="s">
        <v>50</v>
      </c>
    </row>
    <row r="17" spans="1:5" s="13" customFormat="1" ht="15.6" hidden="1" customHeight="1" thickBot="1" x14ac:dyDescent="0.35">
      <c r="A17" s="46"/>
      <c r="B17" s="231"/>
      <c r="C17" s="31"/>
      <c r="D17" s="110">
        <f t="shared" ref="D17" si="0">((41-40)*(10-1)/(60-40))+1</f>
        <v>1.45</v>
      </c>
      <c r="E17" s="110" t="s">
        <v>50</v>
      </c>
    </row>
    <row r="18" spans="1:5" s="13" customFormat="1" ht="15.6" customHeight="1" thickBot="1" x14ac:dyDescent="0.35">
      <c r="A18" s="46"/>
      <c r="B18" s="164"/>
      <c r="C18" s="31">
        <v>0</v>
      </c>
      <c r="D18" s="110">
        <f>((40-40)*(10-1)/(60-40))</f>
        <v>0</v>
      </c>
      <c r="E18" s="110" t="s">
        <v>51</v>
      </c>
    </row>
    <row r="19" spans="1:5" s="13" customFormat="1" ht="43.8" customHeight="1" thickBot="1" x14ac:dyDescent="0.35">
      <c r="A19" s="46"/>
      <c r="B19" s="132" t="s">
        <v>110</v>
      </c>
      <c r="C19" s="31"/>
      <c r="E19" s="112"/>
    </row>
    <row r="20" spans="1:5" s="13" customFormat="1" ht="18.600000000000001" customHeight="1" thickBot="1" x14ac:dyDescent="0.35">
      <c r="A20" s="46"/>
      <c r="B20" s="132" t="s">
        <v>64</v>
      </c>
      <c r="C20" s="31"/>
      <c r="D20" s="111"/>
      <c r="E20" s="112"/>
    </row>
    <row r="21" spans="1:5" s="13" customFormat="1" ht="31.8" customHeight="1" thickBot="1" x14ac:dyDescent="0.35">
      <c r="A21" s="171" t="s">
        <v>15</v>
      </c>
      <c r="B21" s="172" t="s">
        <v>81</v>
      </c>
      <c r="C21" s="44">
        <f>MAX(C22:C26)</f>
        <v>10</v>
      </c>
      <c r="D21" s="96" t="s">
        <v>69</v>
      </c>
      <c r="E21" s="122" t="s">
        <v>106</v>
      </c>
    </row>
    <row r="22" spans="1:5" s="13" customFormat="1" ht="13.8" x14ac:dyDescent="0.3">
      <c r="A22" s="47"/>
      <c r="B22" s="232" t="s">
        <v>109</v>
      </c>
      <c r="C22" s="33">
        <v>10</v>
      </c>
      <c r="D22" s="122">
        <f>((50-30)*(10-0)/(50-30))</f>
        <v>10</v>
      </c>
      <c r="E22" s="110" t="s">
        <v>49</v>
      </c>
    </row>
    <row r="23" spans="1:5" s="13" customFormat="1" ht="13.8" x14ac:dyDescent="0.3">
      <c r="A23" s="45"/>
      <c r="B23" s="233"/>
      <c r="C23" s="30">
        <v>5</v>
      </c>
      <c r="D23" s="122">
        <f>((40-30)*(10-0)/(50-30))</f>
        <v>5</v>
      </c>
      <c r="E23" s="110" t="s">
        <v>51</v>
      </c>
    </row>
    <row r="24" spans="1:5" s="13" customFormat="1" ht="13.8" x14ac:dyDescent="0.3">
      <c r="A24" s="45"/>
      <c r="B24" s="233"/>
      <c r="C24" s="30">
        <v>1</v>
      </c>
      <c r="D24" s="122">
        <f>((31-30)*(10-0)/(50-30))</f>
        <v>0.5</v>
      </c>
      <c r="E24" s="110" t="s">
        <v>52</v>
      </c>
    </row>
    <row r="25" spans="1:5" s="13" customFormat="1" ht="13.8" x14ac:dyDescent="0.3">
      <c r="A25" s="45"/>
      <c r="B25" s="165"/>
      <c r="C25" s="30">
        <v>0</v>
      </c>
      <c r="D25" s="122">
        <f>((30-30)*(10-0)/(50-30))</f>
        <v>0</v>
      </c>
      <c r="E25" s="110" t="s">
        <v>72</v>
      </c>
    </row>
    <row r="26" spans="1:5" s="13" customFormat="1" ht="39" customHeight="1" thickBot="1" x14ac:dyDescent="0.35">
      <c r="A26" s="48"/>
      <c r="B26" s="132" t="s">
        <v>99</v>
      </c>
      <c r="C26" s="107"/>
      <c r="D26" s="123"/>
      <c r="E26" s="112"/>
    </row>
    <row r="27" spans="1:5" s="13" customFormat="1" ht="27.6" customHeight="1" thickBot="1" x14ac:dyDescent="0.35">
      <c r="A27" s="49"/>
      <c r="B27" s="184" t="s">
        <v>76</v>
      </c>
      <c r="C27" s="31"/>
      <c r="D27" s="124"/>
      <c r="E27" s="125"/>
    </row>
    <row r="28" spans="1:5" s="13" customFormat="1" ht="27" customHeight="1" x14ac:dyDescent="0.3">
      <c r="A28" s="173" t="s">
        <v>16</v>
      </c>
      <c r="B28" s="174" t="s">
        <v>10</v>
      </c>
      <c r="C28" s="53">
        <f>MAX(C29:C31)</f>
        <v>5</v>
      </c>
      <c r="D28" s="110" t="s">
        <v>91</v>
      </c>
      <c r="E28" s="110" t="s">
        <v>107</v>
      </c>
    </row>
    <row r="29" spans="1:5" s="13" customFormat="1" ht="24" customHeight="1" x14ac:dyDescent="0.3">
      <c r="A29" s="113"/>
      <c r="B29" s="234" t="s">
        <v>92</v>
      </c>
      <c r="C29" s="114">
        <v>5</v>
      </c>
      <c r="D29" s="193">
        <f>((60-50)*(5-0)/(60-50))</f>
        <v>5</v>
      </c>
      <c r="E29" s="193" t="s">
        <v>53</v>
      </c>
    </row>
    <row r="30" spans="1:5" s="13" customFormat="1" ht="13.8" x14ac:dyDescent="0.3">
      <c r="A30" s="220"/>
      <c r="B30" s="235"/>
      <c r="C30" s="114"/>
      <c r="D30" s="193">
        <f>((60-55)*(5-0)/(60-50))</f>
        <v>2.5</v>
      </c>
      <c r="E30" s="110" t="s">
        <v>93</v>
      </c>
    </row>
    <row r="31" spans="1:5" s="13" customFormat="1" ht="13.8" x14ac:dyDescent="0.3">
      <c r="A31" s="221"/>
      <c r="B31" s="236"/>
      <c r="C31" s="114"/>
      <c r="D31" s="193">
        <f>((60-60)*(5-0)/(60-50))</f>
        <v>0</v>
      </c>
      <c r="E31" s="110" t="s">
        <v>67</v>
      </c>
    </row>
    <row r="32" spans="1:5" s="13" customFormat="1" ht="44.4" customHeight="1" thickBot="1" x14ac:dyDescent="0.35">
      <c r="A32" s="221"/>
      <c r="B32" s="133" t="s">
        <v>120</v>
      </c>
      <c r="C32" s="156"/>
      <c r="D32" s="109"/>
      <c r="E32" s="109"/>
    </row>
    <row r="33" spans="1:5" s="13" customFormat="1" ht="14.4" thickBot="1" x14ac:dyDescent="0.35">
      <c r="A33" s="222"/>
      <c r="B33" s="180" t="s">
        <v>76</v>
      </c>
      <c r="C33" s="115"/>
      <c r="D33" s="111"/>
      <c r="E33" s="112"/>
    </row>
    <row r="34" spans="1:5" ht="23.4" customHeight="1" thickBot="1" x14ac:dyDescent="0.35">
      <c r="A34" s="175" t="s">
        <v>17</v>
      </c>
      <c r="B34" s="170" t="s">
        <v>47</v>
      </c>
      <c r="C34" s="28">
        <f>C35</f>
        <v>3</v>
      </c>
      <c r="D34" s="96"/>
      <c r="E34" s="126"/>
    </row>
    <row r="35" spans="1:5" s="13" customFormat="1" ht="27" customHeight="1" x14ac:dyDescent="0.3">
      <c r="A35" s="47"/>
      <c r="B35" s="155" t="s">
        <v>60</v>
      </c>
      <c r="C35" s="33">
        <v>3</v>
      </c>
      <c r="D35" s="111" t="str">
        <f>IF(B35&gt;0,"DA","NU")</f>
        <v>DA</v>
      </c>
      <c r="E35" s="112"/>
    </row>
    <row r="36" spans="1:5" s="13" customFormat="1" ht="27" customHeight="1" x14ac:dyDescent="0.3">
      <c r="A36" s="45"/>
      <c r="B36" s="32"/>
      <c r="C36" s="39">
        <v>0</v>
      </c>
      <c r="D36" s="111" t="str">
        <f>IF(B36&gt;0,"DA","NU")</f>
        <v>NU</v>
      </c>
      <c r="E36" s="112"/>
    </row>
    <row r="37" spans="1:5" s="13" customFormat="1" ht="19.8" customHeight="1" thickBot="1" x14ac:dyDescent="0.35">
      <c r="A37" s="49"/>
      <c r="B37" s="185" t="s">
        <v>76</v>
      </c>
      <c r="C37" s="39"/>
      <c r="D37" s="123"/>
      <c r="E37" s="112"/>
    </row>
    <row r="38" spans="1:5" ht="13.8" customHeight="1" thickBot="1" x14ac:dyDescent="0.35">
      <c r="A38" s="169" t="s">
        <v>18</v>
      </c>
      <c r="B38" s="170" t="s">
        <v>46</v>
      </c>
      <c r="C38" s="181">
        <f>SUM(C39+C45)</f>
        <v>14</v>
      </c>
      <c r="D38" s="111" t="s">
        <v>73</v>
      </c>
      <c r="E38" s="125"/>
    </row>
    <row r="39" spans="1:5" s="14" customFormat="1" ht="27.6" x14ac:dyDescent="0.3">
      <c r="A39" s="49"/>
      <c r="B39" s="161" t="s">
        <v>37</v>
      </c>
      <c r="C39" s="182">
        <v>9</v>
      </c>
      <c r="D39" s="92" t="s">
        <v>74</v>
      </c>
      <c r="E39" s="111" t="s">
        <v>108</v>
      </c>
    </row>
    <row r="40" spans="1:5" s="85" customFormat="1" ht="13.8" customHeight="1" x14ac:dyDescent="0.3">
      <c r="A40" s="49"/>
      <c r="B40" s="244" t="s">
        <v>111</v>
      </c>
      <c r="C40" s="30"/>
      <c r="D40" s="92">
        <f>((60-10)*(9-0)/(60-10))</f>
        <v>9</v>
      </c>
      <c r="E40" s="111"/>
    </row>
    <row r="41" spans="1:5" s="85" customFormat="1" ht="13.8" x14ac:dyDescent="0.3">
      <c r="A41" s="49"/>
      <c r="B41" s="245"/>
      <c r="C41" s="30"/>
      <c r="D41" s="92">
        <f>((30-10)*(9-0)/(60-10))</f>
        <v>3.6</v>
      </c>
      <c r="E41" s="111"/>
    </row>
    <row r="42" spans="1:5" s="85" customFormat="1" ht="13.8" x14ac:dyDescent="0.3">
      <c r="A42" s="49"/>
      <c r="B42" s="245"/>
      <c r="C42" s="30"/>
      <c r="D42" s="92">
        <f>((21-10)*(9-0)/(60-10))</f>
        <v>1.98</v>
      </c>
      <c r="E42" s="111"/>
    </row>
    <row r="43" spans="1:5" s="14" customFormat="1" ht="15" customHeight="1" x14ac:dyDescent="0.3">
      <c r="A43" s="48"/>
      <c r="B43" s="245"/>
      <c r="C43" s="168">
        <v>0.18</v>
      </c>
      <c r="D43" s="92">
        <f>((11-10)*(9-0)/(60-10))</f>
        <v>0.18</v>
      </c>
      <c r="E43" s="112"/>
    </row>
    <row r="44" spans="1:5" s="85" customFormat="1" ht="12.6" customHeight="1" x14ac:dyDescent="0.3">
      <c r="A44" s="48"/>
      <c r="B44" s="246"/>
      <c r="C44" s="30"/>
      <c r="D44" s="92">
        <f>((10-10)*(9-0)/(60-10))</f>
        <v>0</v>
      </c>
      <c r="E44" s="112"/>
    </row>
    <row r="45" spans="1:5" s="14" customFormat="1" ht="27.6" customHeight="1" x14ac:dyDescent="0.3">
      <c r="A45" s="48"/>
      <c r="B45" s="200" t="s">
        <v>112</v>
      </c>
      <c r="C45" s="154">
        <v>5</v>
      </c>
      <c r="D45" s="111" t="str">
        <f>IF(C45&gt;0,"DA","NU")</f>
        <v>DA</v>
      </c>
      <c r="E45" s="112"/>
    </row>
    <row r="46" spans="1:5" s="14" customFormat="1" ht="16.2" customHeight="1" x14ac:dyDescent="0.3">
      <c r="A46" s="48"/>
      <c r="C46" s="30">
        <v>0</v>
      </c>
      <c r="D46" s="111" t="str">
        <f>IF(C46&gt;0,"DA","NU")</f>
        <v>NU</v>
      </c>
      <c r="E46" s="112"/>
    </row>
    <row r="47" spans="1:5" s="85" customFormat="1" ht="16.2" customHeight="1" thickBot="1" x14ac:dyDescent="0.35">
      <c r="A47" s="48"/>
      <c r="B47" s="134" t="s">
        <v>38</v>
      </c>
      <c r="C47" s="30"/>
      <c r="D47" s="111"/>
      <c r="E47" s="112"/>
    </row>
    <row r="48" spans="1:5" s="85" customFormat="1" ht="16.2" customHeight="1" thickBot="1" x14ac:dyDescent="0.35">
      <c r="A48" s="48"/>
      <c r="B48" s="184" t="s">
        <v>76</v>
      </c>
      <c r="C48" s="30"/>
      <c r="D48" s="111"/>
      <c r="E48" s="112"/>
    </row>
    <row r="49" spans="1:5" s="14" customFormat="1" ht="30.6" customHeight="1" x14ac:dyDescent="0.3">
      <c r="A49" s="176" t="s">
        <v>19</v>
      </c>
      <c r="B49" s="174" t="s">
        <v>6</v>
      </c>
      <c r="C49" s="50">
        <v>5</v>
      </c>
      <c r="D49" s="92" t="s">
        <v>82</v>
      </c>
      <c r="E49" s="128" t="s">
        <v>108</v>
      </c>
    </row>
    <row r="50" spans="1:5" s="14" customFormat="1" ht="22.8" customHeight="1" x14ac:dyDescent="0.25">
      <c r="A50" s="51"/>
      <c r="B50" s="206" t="s">
        <v>113</v>
      </c>
      <c r="C50" s="35"/>
      <c r="D50" s="186">
        <f>((90-30)*5/(90-30))</f>
        <v>5</v>
      </c>
      <c r="E50" s="129"/>
    </row>
    <row r="51" spans="1:5" s="14" customFormat="1" ht="22.8" customHeight="1" x14ac:dyDescent="0.3">
      <c r="A51" s="52"/>
      <c r="B51" s="207"/>
      <c r="C51" s="35"/>
      <c r="D51" s="92">
        <f>((60-30)*(5)/(90-30))</f>
        <v>2.5</v>
      </c>
      <c r="E51" s="128"/>
    </row>
    <row r="52" spans="1:5" s="14" customFormat="1" ht="22.8" customHeight="1" x14ac:dyDescent="0.3">
      <c r="A52" s="52"/>
      <c r="B52" s="208"/>
      <c r="C52" s="56"/>
      <c r="D52" s="92">
        <f>((30-30)*(5)/(90-30))</f>
        <v>0</v>
      </c>
      <c r="E52" s="128"/>
    </row>
    <row r="53" spans="1:5" s="85" customFormat="1" ht="22.8" customHeight="1" x14ac:dyDescent="0.3">
      <c r="A53" s="86"/>
      <c r="B53" s="183" t="s">
        <v>76</v>
      </c>
      <c r="C53" s="166"/>
      <c r="D53" s="167"/>
      <c r="E53" s="128"/>
    </row>
    <row r="54" spans="1:5" s="85" customFormat="1" ht="38.4" customHeight="1" x14ac:dyDescent="0.3">
      <c r="A54" s="177" t="s">
        <v>35</v>
      </c>
      <c r="B54" s="178" t="s">
        <v>83</v>
      </c>
      <c r="C54" s="144">
        <f>C55</f>
        <v>4</v>
      </c>
      <c r="D54" s="109" t="s">
        <v>70</v>
      </c>
      <c r="E54" s="109" t="s">
        <v>108</v>
      </c>
    </row>
    <row r="55" spans="1:5" s="85" customFormat="1" ht="48" customHeight="1" x14ac:dyDescent="0.3">
      <c r="A55" s="87"/>
      <c r="B55" s="209" t="s">
        <v>121</v>
      </c>
      <c r="C55" s="116">
        <v>4</v>
      </c>
      <c r="D55" s="187">
        <f>((80-40)*(4-0)/(80-40))</f>
        <v>4</v>
      </c>
      <c r="E55" s="109" t="s">
        <v>54</v>
      </c>
    </row>
    <row r="56" spans="1:5" s="85" customFormat="1" ht="14.4" customHeight="1" x14ac:dyDescent="0.3">
      <c r="A56" s="87"/>
      <c r="B56" s="210"/>
      <c r="C56" s="116"/>
      <c r="D56" s="187">
        <f>((70-40)*(4-0)/(80-40))</f>
        <v>3</v>
      </c>
      <c r="E56" s="109" t="s">
        <v>55</v>
      </c>
    </row>
    <row r="57" spans="1:5" s="85" customFormat="1" ht="14.4" customHeight="1" x14ac:dyDescent="0.3">
      <c r="A57" s="87"/>
      <c r="B57" s="210"/>
      <c r="C57" s="116"/>
      <c r="D57" s="187">
        <f>((60-40)*(4-0)/(80-40))</f>
        <v>2</v>
      </c>
      <c r="E57" s="109" t="s">
        <v>56</v>
      </c>
    </row>
    <row r="58" spans="1:5" s="85" customFormat="1" ht="14.4" customHeight="1" x14ac:dyDescent="0.3">
      <c r="A58" s="87"/>
      <c r="B58" s="210"/>
      <c r="C58" s="116"/>
      <c r="D58" s="187">
        <f>((50-40)*(4-0)/(80-40))</f>
        <v>1</v>
      </c>
      <c r="E58" s="109" t="s">
        <v>57</v>
      </c>
    </row>
    <row r="59" spans="1:5" s="85" customFormat="1" ht="14.4" customHeight="1" thickBot="1" x14ac:dyDescent="0.35">
      <c r="A59" s="87"/>
      <c r="B59" s="211"/>
      <c r="C59" s="116"/>
      <c r="D59" s="187">
        <f>((40-40)*(4-0)/(80-40))</f>
        <v>0</v>
      </c>
      <c r="E59" s="109" t="s">
        <v>71</v>
      </c>
    </row>
    <row r="60" spans="1:5" s="85" customFormat="1" ht="19.2" customHeight="1" thickBot="1" x14ac:dyDescent="0.35">
      <c r="A60" s="87"/>
      <c r="B60" s="184" t="s">
        <v>84</v>
      </c>
      <c r="C60" s="116"/>
      <c r="D60" s="127"/>
      <c r="E60" s="128"/>
    </row>
    <row r="61" spans="1:5" s="85" customFormat="1" ht="28.2" customHeight="1" thickBot="1" x14ac:dyDescent="0.35">
      <c r="A61" s="121" t="s">
        <v>39</v>
      </c>
      <c r="B61" s="119" t="s">
        <v>97</v>
      </c>
      <c r="C61" s="117">
        <f>SUM(C62:C63)</f>
        <v>3</v>
      </c>
      <c r="D61" s="127"/>
      <c r="E61" s="128"/>
    </row>
    <row r="62" spans="1:5" s="85" customFormat="1" ht="40.799999999999997" customHeight="1" thickBot="1" x14ac:dyDescent="0.35">
      <c r="A62" s="87"/>
      <c r="B62" s="199" t="s">
        <v>114</v>
      </c>
      <c r="C62" s="118">
        <v>2</v>
      </c>
      <c r="D62" s="123"/>
      <c r="E62" s="128"/>
    </row>
    <row r="63" spans="1:5" s="85" customFormat="1" ht="25.8" customHeight="1" thickBot="1" x14ac:dyDescent="0.35">
      <c r="A63" s="87"/>
      <c r="B63" s="201" t="s">
        <v>115</v>
      </c>
      <c r="C63" s="118">
        <v>1</v>
      </c>
      <c r="D63" s="127"/>
      <c r="E63" s="128"/>
    </row>
    <row r="64" spans="1:5" s="85" customFormat="1" ht="17.399999999999999" customHeight="1" x14ac:dyDescent="0.3">
      <c r="A64" s="87"/>
      <c r="B64" s="120" t="s">
        <v>45</v>
      </c>
      <c r="C64" s="88"/>
      <c r="D64" s="127"/>
      <c r="E64" s="128"/>
    </row>
    <row r="65" spans="1:5" s="85" customFormat="1" ht="17.399999999999999" customHeight="1" thickBot="1" x14ac:dyDescent="0.35">
      <c r="A65" s="87"/>
      <c r="B65" s="135" t="s">
        <v>22</v>
      </c>
      <c r="C65" s="88"/>
      <c r="D65" s="127"/>
      <c r="E65" s="128"/>
    </row>
    <row r="66" spans="1:5" s="85" customFormat="1" ht="17.399999999999999" customHeight="1" thickBot="1" x14ac:dyDescent="0.35">
      <c r="A66" s="87"/>
      <c r="B66" s="184" t="s">
        <v>85</v>
      </c>
      <c r="C66" s="157"/>
      <c r="D66" s="127"/>
      <c r="E66" s="128"/>
    </row>
    <row r="67" spans="1:5" s="14" customFormat="1" ht="31.8" customHeight="1" thickBot="1" x14ac:dyDescent="0.35">
      <c r="A67" s="142" t="s">
        <v>21</v>
      </c>
      <c r="B67" s="143" t="s">
        <v>34</v>
      </c>
      <c r="C67" s="144">
        <f>+SUM(C68:C71)</f>
        <v>8</v>
      </c>
      <c r="D67" s="127"/>
      <c r="E67" s="128"/>
    </row>
    <row r="68" spans="1:5" s="59" customFormat="1" ht="25.2" customHeight="1" x14ac:dyDescent="0.3">
      <c r="A68" s="58"/>
      <c r="B68" s="78" t="s">
        <v>124</v>
      </c>
      <c r="C68" s="188">
        <v>2</v>
      </c>
      <c r="D68" s="130"/>
      <c r="E68" s="131"/>
    </row>
    <row r="69" spans="1:5" s="14" customFormat="1" ht="22.2" customHeight="1" x14ac:dyDescent="0.3">
      <c r="A69" s="52"/>
      <c r="B69" s="70" t="s">
        <v>61</v>
      </c>
      <c r="C69" s="188">
        <v>2</v>
      </c>
      <c r="D69" s="127"/>
      <c r="E69" s="128"/>
    </row>
    <row r="70" spans="1:5" s="85" customFormat="1" ht="27" customHeight="1" x14ac:dyDescent="0.3">
      <c r="A70" s="86"/>
      <c r="B70" s="70" t="s">
        <v>62</v>
      </c>
      <c r="C70" s="188">
        <v>2</v>
      </c>
      <c r="D70" s="127"/>
      <c r="E70" s="128"/>
    </row>
    <row r="71" spans="1:5" s="14" customFormat="1" ht="17.399999999999999" customHeight="1" x14ac:dyDescent="0.3">
      <c r="A71" s="52"/>
      <c r="B71" s="70" t="s">
        <v>63</v>
      </c>
      <c r="C71" s="188">
        <v>2</v>
      </c>
      <c r="D71" s="127"/>
      <c r="E71" s="128"/>
    </row>
    <row r="72" spans="1:5" s="14" customFormat="1" ht="17.399999999999999" customHeight="1" thickBot="1" x14ac:dyDescent="0.35">
      <c r="A72" s="52"/>
      <c r="B72" s="136" t="s">
        <v>20</v>
      </c>
      <c r="C72" s="71"/>
      <c r="D72" s="98"/>
      <c r="E72" s="93"/>
    </row>
    <row r="73" spans="1:5" s="85" customFormat="1" ht="17.399999999999999" customHeight="1" thickBot="1" x14ac:dyDescent="0.35">
      <c r="A73" s="86"/>
      <c r="B73" s="180" t="s">
        <v>76</v>
      </c>
      <c r="C73" s="71"/>
      <c r="D73" s="98"/>
      <c r="E73" s="93"/>
    </row>
    <row r="74" spans="1:5" s="57" customFormat="1" ht="21.6" customHeight="1" x14ac:dyDescent="0.3">
      <c r="A74" s="141" t="s">
        <v>28</v>
      </c>
      <c r="B74" s="79" t="s">
        <v>25</v>
      </c>
      <c r="C74" s="80">
        <f>C75+C83+C91</f>
        <v>15</v>
      </c>
      <c r="D74" s="146"/>
      <c r="E74" s="147"/>
    </row>
    <row r="75" spans="1:5" s="57" customFormat="1" ht="41.4" customHeight="1" x14ac:dyDescent="0.3">
      <c r="A75" s="81" t="s">
        <v>29</v>
      </c>
      <c r="B75" s="204" t="s">
        <v>86</v>
      </c>
      <c r="C75" s="150">
        <v>5</v>
      </c>
      <c r="D75" s="214" t="s">
        <v>87</v>
      </c>
      <c r="E75" s="215"/>
    </row>
    <row r="76" spans="1:5" s="14" customFormat="1" ht="28.8" customHeight="1" x14ac:dyDescent="0.3">
      <c r="A76" s="73"/>
      <c r="B76" s="54" t="s">
        <v>94</v>
      </c>
      <c r="C76" s="150">
        <v>5</v>
      </c>
      <c r="D76" s="189">
        <f>((27-2)*5/(27-2))</f>
        <v>5</v>
      </c>
      <c r="E76" s="190" t="s">
        <v>88</v>
      </c>
    </row>
    <row r="77" spans="1:5" s="85" customFormat="1" ht="16.8" customHeight="1" x14ac:dyDescent="0.3">
      <c r="A77" s="162"/>
      <c r="B77" s="202" t="s">
        <v>116</v>
      </c>
      <c r="C77" s="150">
        <v>4</v>
      </c>
      <c r="D77" s="189">
        <f>((22-2)*5/(27-2))</f>
        <v>4</v>
      </c>
      <c r="E77" s="190" t="s">
        <v>89</v>
      </c>
    </row>
    <row r="78" spans="1:5" s="85" customFormat="1" ht="16.8" customHeight="1" x14ac:dyDescent="0.3">
      <c r="A78" s="162"/>
      <c r="B78" s="54"/>
      <c r="C78" s="150">
        <v>3</v>
      </c>
      <c r="D78" s="189">
        <f>((17-2)*5/(27-2))</f>
        <v>3</v>
      </c>
      <c r="E78" s="191">
        <v>0.17</v>
      </c>
    </row>
    <row r="79" spans="1:5" s="85" customFormat="1" ht="16.8" customHeight="1" x14ac:dyDescent="0.3">
      <c r="A79" s="162"/>
      <c r="B79" s="54"/>
      <c r="C79" s="150">
        <v>2</v>
      </c>
      <c r="D79" s="189">
        <f>((12-2)*5/(27-2))</f>
        <v>2</v>
      </c>
      <c r="E79" s="190" t="s">
        <v>65</v>
      </c>
    </row>
    <row r="80" spans="1:5" s="85" customFormat="1" ht="16.8" customHeight="1" x14ac:dyDescent="0.3">
      <c r="A80" s="162"/>
      <c r="B80" s="54"/>
      <c r="C80" s="150">
        <v>1</v>
      </c>
      <c r="D80" s="189">
        <f>((7-2)*5/(27-2))</f>
        <v>1</v>
      </c>
      <c r="E80" s="190" t="s">
        <v>66</v>
      </c>
    </row>
    <row r="81" spans="1:6" s="85" customFormat="1" ht="16.8" customHeight="1" thickBot="1" x14ac:dyDescent="0.35">
      <c r="A81" s="162"/>
      <c r="B81" s="54"/>
      <c r="C81" s="150">
        <v>0</v>
      </c>
      <c r="D81" s="189">
        <f>((2-2)*5/(27-2))</f>
        <v>0</v>
      </c>
      <c r="E81" s="190" t="s">
        <v>90</v>
      </c>
    </row>
    <row r="82" spans="1:6" s="85" customFormat="1" ht="16.8" customHeight="1" thickBot="1" x14ac:dyDescent="0.35">
      <c r="A82" s="162"/>
      <c r="B82" s="180" t="s">
        <v>76</v>
      </c>
      <c r="C82" s="150"/>
      <c r="D82" s="196"/>
      <c r="E82" s="197"/>
    </row>
    <row r="83" spans="1:6" s="85" customFormat="1" ht="38.4" customHeight="1" x14ac:dyDescent="0.3">
      <c r="A83" s="81" t="s">
        <v>78</v>
      </c>
      <c r="B83" s="69" t="s">
        <v>117</v>
      </c>
      <c r="C83" s="117">
        <v>5</v>
      </c>
      <c r="D83" s="85" t="s">
        <v>95</v>
      </c>
      <c r="E83" s="147" t="s">
        <v>96</v>
      </c>
    </row>
    <row r="84" spans="1:6" s="85" customFormat="1" ht="38.4" customHeight="1" x14ac:dyDescent="0.25">
      <c r="A84" s="192"/>
      <c r="B84" s="205" t="s">
        <v>122</v>
      </c>
      <c r="C84" s="118"/>
      <c r="D84" s="163">
        <f>((28-8)*5/(28-8))</f>
        <v>5</v>
      </c>
      <c r="E84" s="194">
        <f>((23-3)*5/(23-3))</f>
        <v>5</v>
      </c>
    </row>
    <row r="85" spans="1:6" s="85" customFormat="1" ht="24" x14ac:dyDescent="0.25">
      <c r="A85" s="192"/>
      <c r="B85" s="202" t="s">
        <v>123</v>
      </c>
      <c r="C85" s="118"/>
      <c r="D85" s="163">
        <f>((22-8)*5/(28-8))</f>
        <v>3.5</v>
      </c>
      <c r="E85" s="194">
        <f>((22-3)*5/(23-3))</f>
        <v>4.75</v>
      </c>
    </row>
    <row r="86" spans="1:6" s="85" customFormat="1" ht="23.4" customHeight="1" x14ac:dyDescent="0.25">
      <c r="A86" s="192"/>
      <c r="B86" s="29"/>
      <c r="C86" s="118"/>
      <c r="D86" s="163">
        <f>((17-8)*5/(28-8))</f>
        <v>2.25</v>
      </c>
      <c r="E86" s="194">
        <f>((17-3)*5/(23-3))</f>
        <v>3.5</v>
      </c>
    </row>
    <row r="87" spans="1:6" s="85" customFormat="1" ht="18.600000000000001" customHeight="1" x14ac:dyDescent="0.25">
      <c r="A87" s="192"/>
      <c r="B87" s="29"/>
      <c r="C87" s="118"/>
      <c r="D87" s="163">
        <f>((12-8)*5/(28-8))</f>
        <v>1</v>
      </c>
      <c r="E87" s="194">
        <f>((12-3)*5/(23-3))</f>
        <v>2.25</v>
      </c>
    </row>
    <row r="88" spans="1:6" s="85" customFormat="1" ht="16.8" customHeight="1" x14ac:dyDescent="0.25">
      <c r="A88" s="192"/>
      <c r="B88" s="29"/>
      <c r="C88" s="118"/>
      <c r="D88" s="163">
        <f>((11-8)*5/(28-8))</f>
        <v>0.75</v>
      </c>
      <c r="E88" s="194">
        <f>((4-3)*5/(23-3))</f>
        <v>0.25</v>
      </c>
    </row>
    <row r="89" spans="1:6" s="85" customFormat="1" ht="16.8" customHeight="1" thickBot="1" x14ac:dyDescent="0.3">
      <c r="A89" s="192"/>
      <c r="B89" s="29"/>
      <c r="C89" s="118"/>
      <c r="D89" s="163">
        <f>((8-8)*5/(28-8))</f>
        <v>0</v>
      </c>
      <c r="E89" s="194">
        <f>((3-3)*5/(23-3))</f>
        <v>0</v>
      </c>
    </row>
    <row r="90" spans="1:6" s="85" customFormat="1" ht="23.4" customHeight="1" thickBot="1" x14ac:dyDescent="0.35">
      <c r="A90" s="162"/>
      <c r="B90" s="180" t="s">
        <v>76</v>
      </c>
      <c r="C90" s="88"/>
      <c r="D90" s="163"/>
      <c r="E90" s="147"/>
    </row>
    <row r="91" spans="1:6" s="106" customFormat="1" ht="44.4" customHeight="1" thickBot="1" x14ac:dyDescent="0.3">
      <c r="A91" s="195" t="s">
        <v>79</v>
      </c>
      <c r="B91" s="179" t="s">
        <v>80</v>
      </c>
      <c r="C91" s="150">
        <v>5</v>
      </c>
      <c r="D91" s="218" t="s">
        <v>77</v>
      </c>
      <c r="E91" s="219"/>
    </row>
    <row r="92" spans="1:6" s="106" customFormat="1" ht="44.4" customHeight="1" x14ac:dyDescent="0.25">
      <c r="A92" s="148"/>
      <c r="B92" s="212" t="s">
        <v>75</v>
      </c>
      <c r="C92" s="149"/>
      <c r="D92" s="219"/>
      <c r="E92" s="219"/>
    </row>
    <row r="93" spans="1:6" s="106" customFormat="1" ht="25.2" customHeight="1" thickBot="1" x14ac:dyDescent="0.35">
      <c r="A93" s="73"/>
      <c r="B93" s="213"/>
      <c r="C93" s="108"/>
      <c r="D93" s="219"/>
      <c r="E93" s="219"/>
      <c r="F93" s="9"/>
    </row>
    <row r="94" spans="1:6" s="106" customFormat="1" ht="25.2" customHeight="1" thickBot="1" x14ac:dyDescent="0.35">
      <c r="A94" s="158"/>
      <c r="B94" s="180" t="s">
        <v>76</v>
      </c>
      <c r="C94" s="108"/>
      <c r="D94" s="203">
        <f>((1-0.98)*5/(1-0.66))</f>
        <v>0.29411764705882382</v>
      </c>
      <c r="E94" s="153"/>
      <c r="F94" s="9"/>
    </row>
    <row r="95" spans="1:6" s="9" customFormat="1" ht="25.8" customHeight="1" thickBot="1" x14ac:dyDescent="0.35">
      <c r="A95" s="61" t="s">
        <v>27</v>
      </c>
      <c r="B95" s="84" t="s">
        <v>26</v>
      </c>
      <c r="C95" s="64">
        <f>MAX(C96:C100)</f>
        <v>15</v>
      </c>
      <c r="D95" s="94"/>
      <c r="E95" s="95"/>
      <c r="F95" s="7"/>
    </row>
    <row r="96" spans="1:6" s="7" customFormat="1" ht="27.6" x14ac:dyDescent="0.3">
      <c r="A96" s="66" t="s">
        <v>40</v>
      </c>
      <c r="B96" s="67" t="s">
        <v>12</v>
      </c>
      <c r="C96" s="68">
        <f>MAX(C97:C98)</f>
        <v>5</v>
      </c>
      <c r="D96" s="99"/>
      <c r="E96" s="100"/>
      <c r="F96" s="13"/>
    </row>
    <row r="97" spans="1:6" s="13" customFormat="1" ht="13.8" x14ac:dyDescent="0.3">
      <c r="A97" s="216"/>
      <c r="B97" s="29" t="s">
        <v>44</v>
      </c>
      <c r="C97" s="34">
        <v>5</v>
      </c>
      <c r="D97" s="94"/>
      <c r="E97" s="94"/>
    </row>
    <row r="98" spans="1:6" s="13" customFormat="1" ht="18.600000000000001" customHeight="1" x14ac:dyDescent="0.3">
      <c r="A98" s="217"/>
      <c r="B98" s="29" t="s">
        <v>100</v>
      </c>
      <c r="C98" s="34">
        <v>1</v>
      </c>
      <c r="D98" s="94"/>
      <c r="E98" s="94"/>
    </row>
    <row r="99" spans="1:6" s="13" customFormat="1" ht="14.4" x14ac:dyDescent="0.3">
      <c r="A99" s="41"/>
      <c r="B99" s="133" t="s">
        <v>13</v>
      </c>
      <c r="C99" s="34"/>
      <c r="D99" s="94"/>
      <c r="E99" s="95"/>
    </row>
    <row r="100" spans="1:6" s="13" customFormat="1" ht="14.4" thickBot="1" x14ac:dyDescent="0.35">
      <c r="A100" s="66" t="s">
        <v>41</v>
      </c>
      <c r="B100" s="69" t="s">
        <v>11</v>
      </c>
      <c r="C100" s="76">
        <f>MAX(C101:C103)</f>
        <v>15</v>
      </c>
      <c r="D100" s="94"/>
      <c r="E100" s="95"/>
      <c r="F100" s="11"/>
    </row>
    <row r="101" spans="1:6" s="11" customFormat="1" ht="24.6" thickBot="1" x14ac:dyDescent="0.35">
      <c r="A101" s="216"/>
      <c r="B101" s="198" t="s">
        <v>118</v>
      </c>
      <c r="C101" s="72">
        <v>15</v>
      </c>
      <c r="D101" s="97"/>
      <c r="E101" s="101"/>
    </row>
    <row r="102" spans="1:6" s="11" customFormat="1" ht="24.6" thickBot="1" x14ac:dyDescent="0.35">
      <c r="A102" s="217"/>
      <c r="B102" s="199" t="s">
        <v>101</v>
      </c>
      <c r="C102" s="40">
        <v>12</v>
      </c>
      <c r="D102" s="97"/>
      <c r="E102" s="101"/>
    </row>
    <row r="103" spans="1:6" s="11" customFormat="1" ht="14.4" thickBot="1" x14ac:dyDescent="0.35">
      <c r="A103" s="217"/>
      <c r="B103" s="199" t="s">
        <v>102</v>
      </c>
      <c r="C103" s="34">
        <v>10</v>
      </c>
      <c r="D103" s="97"/>
      <c r="E103" s="101"/>
    </row>
    <row r="104" spans="1:6" s="11" customFormat="1" ht="15" thickBot="1" x14ac:dyDescent="0.35">
      <c r="A104" s="74"/>
      <c r="B104" s="137" t="s">
        <v>13</v>
      </c>
      <c r="C104" s="75"/>
      <c r="D104" s="97"/>
      <c r="E104" s="101"/>
    </row>
    <row r="105" spans="1:6" s="11" customFormat="1" ht="15" thickBot="1" x14ac:dyDescent="0.35">
      <c r="A105" s="42"/>
      <c r="B105" s="137" t="s">
        <v>42</v>
      </c>
      <c r="C105" s="55"/>
      <c r="D105" s="97"/>
      <c r="E105" s="101"/>
      <c r="F105" s="1"/>
    </row>
    <row r="106" spans="1:6" s="11" customFormat="1" ht="15" thickBot="1" x14ac:dyDescent="0.35">
      <c r="A106" s="42"/>
      <c r="B106" s="184" t="s">
        <v>76</v>
      </c>
      <c r="C106" s="159"/>
      <c r="D106" s="97"/>
      <c r="E106" s="101"/>
      <c r="F106" s="1"/>
    </row>
    <row r="107" spans="1:6" ht="14.4" thickBot="1" x14ac:dyDescent="0.35">
      <c r="A107" s="65" t="s">
        <v>31</v>
      </c>
      <c r="B107" s="63" t="s">
        <v>30</v>
      </c>
      <c r="C107" s="62">
        <f>SUM(C108:C110)</f>
        <v>8</v>
      </c>
      <c r="D107" s="102"/>
      <c r="E107" s="103"/>
      <c r="F107" s="13"/>
    </row>
    <row r="108" spans="1:6" s="13" customFormat="1" ht="28.8" customHeight="1" thickBot="1" x14ac:dyDescent="0.35">
      <c r="A108" s="139" t="s">
        <v>32</v>
      </c>
      <c r="B108" s="60" t="s">
        <v>43</v>
      </c>
      <c r="C108" s="35">
        <v>3</v>
      </c>
      <c r="D108" s="94"/>
      <c r="E108" s="95"/>
    </row>
    <row r="109" spans="1:6" s="13" customFormat="1" ht="84.6" thickBot="1" x14ac:dyDescent="0.35">
      <c r="A109" s="140" t="s">
        <v>33</v>
      </c>
      <c r="B109" s="199" t="s">
        <v>103</v>
      </c>
      <c r="C109" s="39">
        <v>2</v>
      </c>
      <c r="D109" s="94"/>
      <c r="E109" s="95"/>
      <c r="F109" s="83"/>
    </row>
    <row r="110" spans="1:6" s="13" customFormat="1" ht="108" customHeight="1" thickBot="1" x14ac:dyDescent="0.35">
      <c r="A110" s="139" t="s">
        <v>58</v>
      </c>
      <c r="B110" s="199" t="s">
        <v>104</v>
      </c>
      <c r="C110" s="151">
        <v>3</v>
      </c>
      <c r="D110" s="94"/>
      <c r="E110" s="95"/>
      <c r="F110" s="152"/>
    </row>
    <row r="111" spans="1:6" s="13" customFormat="1" ht="14.4" thickBot="1" x14ac:dyDescent="0.35">
      <c r="A111" s="160"/>
      <c r="B111" s="138" t="s">
        <v>20</v>
      </c>
      <c r="C111" s="151"/>
      <c r="D111" s="94"/>
      <c r="E111" s="95"/>
      <c r="F111" s="152"/>
    </row>
    <row r="112" spans="1:6" s="83" customFormat="1" ht="24.6" thickBot="1" x14ac:dyDescent="0.35">
      <c r="A112" s="82"/>
      <c r="B112" s="184" t="s">
        <v>105</v>
      </c>
      <c r="D112" s="104"/>
      <c r="E112" s="105"/>
      <c r="F112" s="11"/>
    </row>
    <row r="113" spans="1:6" s="11" customFormat="1" ht="13.8" x14ac:dyDescent="0.3">
      <c r="A113" s="10"/>
      <c r="B113" s="12"/>
      <c r="D113" s="9"/>
      <c r="E113" s="17"/>
      <c r="F113" s="1"/>
    </row>
    <row r="114" spans="1:6" ht="24" customHeight="1" x14ac:dyDescent="0.3">
      <c r="B114" s="20" t="s">
        <v>119</v>
      </c>
      <c r="C114" s="20"/>
    </row>
    <row r="116" spans="1:6" ht="13.8" x14ac:dyDescent="0.3">
      <c r="A116" s="18"/>
      <c r="B116" s="21"/>
      <c r="C116" s="145"/>
      <c r="E116" s="1"/>
    </row>
    <row r="117" spans="1:6" ht="13.8" x14ac:dyDescent="0.3">
      <c r="A117" s="18"/>
      <c r="B117" s="21"/>
      <c r="C117" s="145"/>
      <c r="E117" s="1"/>
    </row>
    <row r="118" spans="1:6" ht="13.8" x14ac:dyDescent="0.3">
      <c r="A118" s="18"/>
      <c r="B118" s="21"/>
      <c r="E118" s="1"/>
    </row>
    <row r="119" spans="1:6" ht="13.8" x14ac:dyDescent="0.3">
      <c r="A119" s="18"/>
      <c r="B119" s="21"/>
      <c r="C119" s="145"/>
      <c r="E119" s="1"/>
    </row>
    <row r="120" spans="1:6" ht="13.8" x14ac:dyDescent="0.3">
      <c r="A120" s="18"/>
      <c r="B120" s="21"/>
      <c r="C120" s="145"/>
      <c r="E120" s="1"/>
    </row>
    <row r="121" spans="1:6" ht="13.8" x14ac:dyDescent="0.3">
      <c r="A121" s="18"/>
      <c r="B121" s="21"/>
      <c r="C121" s="18"/>
      <c r="E121" s="1"/>
    </row>
    <row r="122" spans="1:6" ht="13.8" x14ac:dyDescent="0.3">
      <c r="A122" s="18"/>
      <c r="B122" s="21"/>
      <c r="C122" s="145"/>
      <c r="E122" s="1"/>
    </row>
    <row r="123" spans="1:6" ht="13.8" x14ac:dyDescent="0.3">
      <c r="A123" s="18"/>
      <c r="B123" s="21"/>
      <c r="C123" s="145"/>
      <c r="E123" s="1"/>
    </row>
    <row r="124" spans="1:6" ht="13.8" x14ac:dyDescent="0.3">
      <c r="A124" s="1"/>
      <c r="B124" s="21"/>
      <c r="E124" s="1"/>
    </row>
    <row r="125" spans="1:6" ht="13.8" x14ac:dyDescent="0.3">
      <c r="A125" s="18"/>
      <c r="B125" s="21"/>
      <c r="C125" s="19"/>
      <c r="E125" s="1"/>
    </row>
  </sheetData>
  <mergeCells count="20">
    <mergeCell ref="B2:C2"/>
    <mergeCell ref="B5:C5"/>
    <mergeCell ref="B3:C3"/>
    <mergeCell ref="B4:C4"/>
    <mergeCell ref="B40:B44"/>
    <mergeCell ref="A30:A33"/>
    <mergeCell ref="A11:B11"/>
    <mergeCell ref="A7:C7"/>
    <mergeCell ref="A10:B10"/>
    <mergeCell ref="A9:B9"/>
    <mergeCell ref="B14:B17"/>
    <mergeCell ref="B22:B24"/>
    <mergeCell ref="B29:B31"/>
    <mergeCell ref="B50:B52"/>
    <mergeCell ref="B55:B59"/>
    <mergeCell ref="B92:B93"/>
    <mergeCell ref="D75:E75"/>
    <mergeCell ref="A101:A103"/>
    <mergeCell ref="D91:E93"/>
    <mergeCell ref="A97:A98"/>
  </mergeCells>
  <phoneticPr fontId="49" type="noConversion"/>
  <printOptions horizontalCentered="1" verticalCentered="1" headings="1" gridLines="1"/>
  <pageMargins left="0.39370078740157483" right="0.39370078740157483" top="0.59055118110236227" bottom="0.39370078740157483" header="0.19685039370078741" footer="0.19685039370078741"/>
  <pageSetup paperSize="9" scale="87" orientation="portrait" r:id="rId1"/>
  <headerFooter>
    <oddHeader>&amp;F</oddHeader>
    <oddFooter>&amp;LADR-BI&amp;C&amp;P/&amp;N&amp;RCOD SMIS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C-1</vt:lpstr>
      <vt:lpstr>Sheet1</vt:lpstr>
      <vt:lpstr>'C-1'!Print_Area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2023-08-03T14:23:42Z</dcterms:modified>
</cp:coreProperties>
</file>